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43" r:id="rId8"/>
    <sheet name="Ica" sheetId="44" r:id="rId9"/>
    <sheet name="Junín" sheetId="47" r:id="rId10"/>
    <sheet name="Pasco" sheetId="48" r:id="rId11"/>
    <sheet name="Conceptos" sheetId="50" r:id="rId12"/>
    <sheet name="Hoja1" sheetId="51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11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11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11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11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11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11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11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67" i="26" l="1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E56" i="26"/>
  <c r="E55" i="26"/>
  <c r="E54" i="26"/>
  <c r="E53" i="26"/>
  <c r="G22" i="26"/>
  <c r="G25" i="26"/>
  <c r="G20" i="26"/>
  <c r="F27" i="26" l="1"/>
  <c r="F21" i="26"/>
  <c r="F26" i="26"/>
  <c r="F24" i="26"/>
  <c r="F20" i="26"/>
  <c r="F25" i="26"/>
  <c r="F22" i="26"/>
  <c r="D22" i="26"/>
  <c r="D25" i="26"/>
  <c r="D20" i="26"/>
  <c r="D24" i="26"/>
  <c r="D26" i="26"/>
  <c r="D21" i="26"/>
  <c r="H44" i="26" l="1"/>
  <c r="H43" i="26"/>
  <c r="H42" i="26"/>
  <c r="H41" i="26"/>
  <c r="H40" i="26"/>
  <c r="H39" i="26"/>
  <c r="H38" i="26"/>
  <c r="H37" i="26"/>
  <c r="E44" i="26"/>
  <c r="E43" i="26"/>
  <c r="E42" i="26"/>
  <c r="E41" i="26"/>
  <c r="E40" i="26"/>
  <c r="E39" i="26"/>
  <c r="E38" i="26"/>
  <c r="E37" i="26"/>
  <c r="D44" i="26"/>
  <c r="D43" i="26"/>
  <c r="D42" i="26"/>
  <c r="D41" i="26"/>
  <c r="D40" i="26"/>
  <c r="D39" i="26"/>
  <c r="D38" i="26"/>
  <c r="D37" i="26"/>
  <c r="M15" i="26"/>
  <c r="M14" i="26"/>
  <c r="M13" i="26"/>
  <c r="M12" i="26"/>
  <c r="K15" i="26"/>
  <c r="K14" i="26"/>
  <c r="K13" i="26"/>
  <c r="K12" i="26"/>
  <c r="F11" i="26"/>
  <c r="F10" i="26"/>
  <c r="F58" i="48"/>
  <c r="O57" i="48"/>
  <c r="K57" i="48"/>
  <c r="O55" i="48"/>
  <c r="N55" i="48"/>
  <c r="N57" i="48" s="1"/>
  <c r="M55" i="48"/>
  <c r="M57" i="48" s="1"/>
  <c r="L55" i="48"/>
  <c r="L57" i="48" s="1"/>
  <c r="K55" i="48"/>
  <c r="E45" i="48"/>
  <c r="F43" i="48" s="1"/>
  <c r="F44" i="48"/>
  <c r="I42" i="48"/>
  <c r="F42" i="48"/>
  <c r="I41" i="48"/>
  <c r="L41" i="48" s="1"/>
  <c r="F41" i="48"/>
  <c r="E34" i="48"/>
  <c r="G32" i="48"/>
  <c r="F32" i="48"/>
  <c r="D34" i="48" s="1"/>
  <c r="F31" i="48"/>
  <c r="G31" i="48" s="1"/>
  <c r="G30" i="48"/>
  <c r="F30" i="48"/>
  <c r="G29" i="48"/>
  <c r="F29" i="48"/>
  <c r="G28" i="48"/>
  <c r="F28" i="48"/>
  <c r="G27" i="48"/>
  <c r="F27" i="48"/>
  <c r="G26" i="48"/>
  <c r="F26" i="48"/>
  <c r="F25" i="48"/>
  <c r="G25" i="48" s="1"/>
  <c r="P16" i="48"/>
  <c r="M16" i="48"/>
  <c r="K16" i="48"/>
  <c r="P15" i="48"/>
  <c r="O15" i="48"/>
  <c r="N15" i="48"/>
  <c r="L15" i="48"/>
  <c r="P14" i="48"/>
  <c r="O14" i="48"/>
  <c r="N14" i="48"/>
  <c r="L14" i="48"/>
  <c r="P13" i="48"/>
  <c r="O13" i="48"/>
  <c r="N13" i="48"/>
  <c r="N16" i="48" s="1"/>
  <c r="L13" i="48"/>
  <c r="F13" i="48"/>
  <c r="P12" i="48"/>
  <c r="O12" i="48"/>
  <c r="N12" i="48"/>
  <c r="L12" i="48"/>
  <c r="L16" i="48" s="1"/>
  <c r="B5" i="48"/>
  <c r="B4" i="48"/>
  <c r="B3" i="48"/>
  <c r="F58" i="47"/>
  <c r="M57" i="47"/>
  <c r="O55" i="47"/>
  <c r="O57" i="47" s="1"/>
  <c r="N55" i="47"/>
  <c r="N57" i="47" s="1"/>
  <c r="M55" i="47"/>
  <c r="L55" i="47"/>
  <c r="L57" i="47" s="1"/>
  <c r="K55" i="47"/>
  <c r="K57" i="47" s="1"/>
  <c r="E45" i="47"/>
  <c r="F44" i="47" s="1"/>
  <c r="I42" i="47"/>
  <c r="F42" i="47"/>
  <c r="I41" i="47"/>
  <c r="L41" i="47" s="1"/>
  <c r="E34" i="47"/>
  <c r="D34" i="47"/>
  <c r="G32" i="47"/>
  <c r="F32" i="47"/>
  <c r="F31" i="47"/>
  <c r="G31" i="47" s="1"/>
  <c r="F30" i="47"/>
  <c r="G30" i="47" s="1"/>
  <c r="F29" i="47"/>
  <c r="G29" i="47" s="1"/>
  <c r="F28" i="47"/>
  <c r="G28" i="47" s="1"/>
  <c r="F27" i="47"/>
  <c r="G27" i="47" s="1"/>
  <c r="F26" i="47"/>
  <c r="G26" i="47" s="1"/>
  <c r="F25" i="47"/>
  <c r="G25" i="47" s="1"/>
  <c r="M16" i="47"/>
  <c r="N12" i="47" s="1"/>
  <c r="K16" i="47"/>
  <c r="O16" i="47" s="1"/>
  <c r="P15" i="47"/>
  <c r="O15" i="47"/>
  <c r="N15" i="47"/>
  <c r="L15" i="47"/>
  <c r="P14" i="47"/>
  <c r="O14" i="47"/>
  <c r="N14" i="47"/>
  <c r="L14" i="47"/>
  <c r="P13" i="47"/>
  <c r="O13" i="47"/>
  <c r="N13" i="47"/>
  <c r="L13" i="47"/>
  <c r="F13" i="47"/>
  <c r="P12" i="47"/>
  <c r="O12" i="47"/>
  <c r="L12" i="47"/>
  <c r="L16" i="47" s="1"/>
  <c r="B5" i="47"/>
  <c r="B4" i="47"/>
  <c r="B3" i="47"/>
  <c r="F41" i="47" l="1"/>
  <c r="F45" i="47" s="1"/>
  <c r="F43" i="47"/>
  <c r="O16" i="48"/>
  <c r="P16" i="47"/>
  <c r="N16" i="47"/>
  <c r="F45" i="48"/>
  <c r="L42" i="48"/>
  <c r="L42" i="47"/>
  <c r="E82" i="26"/>
  <c r="E81" i="26"/>
  <c r="E80" i="26"/>
  <c r="E79" i="26"/>
  <c r="E78" i="26"/>
  <c r="G21" i="26" l="1"/>
  <c r="G26" i="26"/>
  <c r="G24" i="26"/>
  <c r="G27" i="26"/>
  <c r="G23" i="26"/>
  <c r="G28" i="26" l="1"/>
  <c r="F70" i="26"/>
  <c r="D27" i="26"/>
  <c r="D23" i="26"/>
  <c r="D28" i="26" s="1"/>
  <c r="F58" i="44"/>
  <c r="F58" i="43"/>
  <c r="F58" i="34"/>
  <c r="F58" i="33"/>
  <c r="F58" i="32"/>
  <c r="F58" i="27"/>
  <c r="E25" i="26" l="1"/>
  <c r="E22" i="26"/>
  <c r="I54" i="26"/>
  <c r="O54" i="26" s="1"/>
  <c r="I53" i="26"/>
  <c r="L54" i="26" s="1"/>
  <c r="P15" i="44"/>
  <c r="P14" i="44"/>
  <c r="P13" i="44"/>
  <c r="P12" i="44"/>
  <c r="P15" i="43"/>
  <c r="P14" i="43"/>
  <c r="P13" i="43"/>
  <c r="P12" i="43"/>
  <c r="P15" i="34"/>
  <c r="P14" i="34"/>
  <c r="P13" i="34"/>
  <c r="P12" i="34"/>
  <c r="P15" i="33"/>
  <c r="P14" i="33"/>
  <c r="P13" i="33"/>
  <c r="P12" i="33"/>
  <c r="P14" i="32"/>
  <c r="P13" i="32"/>
  <c r="P12" i="32"/>
  <c r="P14" i="27"/>
  <c r="P13" i="27"/>
  <c r="P12" i="27"/>
  <c r="L53" i="26" l="1"/>
  <c r="O53" i="26"/>
  <c r="E27" i="26"/>
  <c r="E26" i="26"/>
  <c r="E24" i="26"/>
  <c r="E20" i="26"/>
  <c r="E21" i="26"/>
  <c r="E23" i="26"/>
  <c r="I41" i="27"/>
  <c r="O55" i="44"/>
  <c r="O57" i="44" s="1"/>
  <c r="N55" i="44"/>
  <c r="N57" i="44" s="1"/>
  <c r="M55" i="44"/>
  <c r="M57" i="44" s="1"/>
  <c r="L55" i="44"/>
  <c r="L57" i="44" s="1"/>
  <c r="K55" i="44"/>
  <c r="K57" i="44" s="1"/>
  <c r="E45" i="44"/>
  <c r="F44" i="44" s="1"/>
  <c r="I42" i="44"/>
  <c r="I41" i="44"/>
  <c r="G32" i="44"/>
  <c r="F32" i="44"/>
  <c r="E34" i="44" s="1"/>
  <c r="F31" i="44"/>
  <c r="G31" i="44" s="1"/>
  <c r="F30" i="44"/>
  <c r="G30" i="44" s="1"/>
  <c r="F29" i="44"/>
  <c r="G29" i="44" s="1"/>
  <c r="F28" i="44"/>
  <c r="G28" i="44" s="1"/>
  <c r="F27" i="44"/>
  <c r="G27" i="44" s="1"/>
  <c r="F26" i="44"/>
  <c r="G26" i="44" s="1"/>
  <c r="F25" i="44"/>
  <c r="G25" i="44" s="1"/>
  <c r="M16" i="44"/>
  <c r="N15" i="44" s="1"/>
  <c r="K16" i="44"/>
  <c r="O15" i="44"/>
  <c r="O14" i="44"/>
  <c r="O13" i="44"/>
  <c r="F13" i="44"/>
  <c r="O12" i="44"/>
  <c r="B5" i="44"/>
  <c r="B4" i="44"/>
  <c r="B3" i="44"/>
  <c r="O55" i="43"/>
  <c r="O57" i="43" s="1"/>
  <c r="N55" i="43"/>
  <c r="N57" i="43" s="1"/>
  <c r="M55" i="43"/>
  <c r="M57" i="43" s="1"/>
  <c r="L55" i="43"/>
  <c r="L57" i="43" s="1"/>
  <c r="K55" i="43"/>
  <c r="K57" i="43" s="1"/>
  <c r="E45" i="43"/>
  <c r="F43" i="43" s="1"/>
  <c r="I42" i="43"/>
  <c r="I41" i="43"/>
  <c r="F32" i="43"/>
  <c r="D34" i="43" s="1"/>
  <c r="F31" i="43"/>
  <c r="G31" i="43" s="1"/>
  <c r="F30" i="43"/>
  <c r="G30" i="43" s="1"/>
  <c r="F29" i="43"/>
  <c r="G29" i="43" s="1"/>
  <c r="F28" i="43"/>
  <c r="G28" i="43" s="1"/>
  <c r="F27" i="43"/>
  <c r="G27" i="43" s="1"/>
  <c r="F26" i="43"/>
  <c r="G26" i="43" s="1"/>
  <c r="F25" i="43"/>
  <c r="G25" i="43" s="1"/>
  <c r="M16" i="43"/>
  <c r="K16" i="43"/>
  <c r="O15" i="43"/>
  <c r="O14" i="43"/>
  <c r="O13" i="43"/>
  <c r="F13" i="43"/>
  <c r="O12" i="43"/>
  <c r="B5" i="43"/>
  <c r="B4" i="43"/>
  <c r="B3" i="43"/>
  <c r="E28" i="26" l="1"/>
  <c r="E34" i="43"/>
  <c r="L42" i="44"/>
  <c r="L41" i="44"/>
  <c r="F42" i="44"/>
  <c r="F41" i="44"/>
  <c r="F43" i="44"/>
  <c r="F45" i="44" s="1"/>
  <c r="L42" i="43"/>
  <c r="L41" i="43"/>
  <c r="N12" i="44"/>
  <c r="N16" i="44" s="1"/>
  <c r="P16" i="44"/>
  <c r="N13" i="44"/>
  <c r="N14" i="44"/>
  <c r="L13" i="43"/>
  <c r="N15" i="43"/>
  <c r="P16" i="43"/>
  <c r="O16" i="43"/>
  <c r="D34" i="44"/>
  <c r="O16" i="44"/>
  <c r="L14" i="43"/>
  <c r="N14" i="43"/>
  <c r="F41" i="43"/>
  <c r="F44" i="43"/>
  <c r="L12" i="43"/>
  <c r="L15" i="43"/>
  <c r="F42" i="43"/>
  <c r="L14" i="44"/>
  <c r="L12" i="44"/>
  <c r="L13" i="44"/>
  <c r="L15" i="44"/>
  <c r="N12" i="43"/>
  <c r="G32" i="43"/>
  <c r="N13" i="43"/>
  <c r="L41" i="27"/>
  <c r="P15" i="32"/>
  <c r="L42" i="27"/>
  <c r="P15" i="27"/>
  <c r="L16" i="43" l="1"/>
  <c r="N16" i="43"/>
  <c r="F45" i="43"/>
  <c r="L16" i="44"/>
  <c r="P13" i="26" l="1"/>
  <c r="B5" i="26"/>
  <c r="B4" i="26"/>
  <c r="B3" i="26"/>
  <c r="O55" i="34"/>
  <c r="O57" i="34" s="1"/>
  <c r="N55" i="34"/>
  <c r="N57" i="34" s="1"/>
  <c r="M55" i="34"/>
  <c r="M57" i="34" s="1"/>
  <c r="L55" i="34"/>
  <c r="L57" i="34" s="1"/>
  <c r="K55" i="34"/>
  <c r="K57" i="34" s="1"/>
  <c r="O55" i="33"/>
  <c r="O57" i="33" s="1"/>
  <c r="N55" i="33"/>
  <c r="N57" i="33" s="1"/>
  <c r="M55" i="33"/>
  <c r="M57" i="33" s="1"/>
  <c r="L55" i="33"/>
  <c r="L57" i="33" s="1"/>
  <c r="K55" i="33"/>
  <c r="K57" i="33" s="1"/>
  <c r="O55" i="32"/>
  <c r="O57" i="32" s="1"/>
  <c r="N55" i="32"/>
  <c r="N57" i="32" s="1"/>
  <c r="M55" i="32"/>
  <c r="M57" i="32" s="1"/>
  <c r="L55" i="32"/>
  <c r="L57" i="32" s="1"/>
  <c r="K55" i="32"/>
  <c r="K57" i="32" s="1"/>
  <c r="O55" i="27"/>
  <c r="O57" i="27" s="1"/>
  <c r="N55" i="27"/>
  <c r="N57" i="27" s="1"/>
  <c r="M55" i="27"/>
  <c r="M57" i="27" s="1"/>
  <c r="L55" i="27"/>
  <c r="L57" i="27" s="1"/>
  <c r="K55" i="27"/>
  <c r="K57" i="27" s="1"/>
  <c r="E45" i="34"/>
  <c r="F43" i="34" s="1"/>
  <c r="F44" i="34"/>
  <c r="I42" i="34"/>
  <c r="I41" i="34"/>
  <c r="E45" i="33"/>
  <c r="F44" i="33" s="1"/>
  <c r="I42" i="33"/>
  <c r="I41" i="33"/>
  <c r="E45" i="32"/>
  <c r="F43" i="32" s="1"/>
  <c r="I42" i="32"/>
  <c r="I41" i="32"/>
  <c r="I42" i="27"/>
  <c r="E45" i="27"/>
  <c r="F44" i="27" s="1"/>
  <c r="F41" i="33" l="1"/>
  <c r="L42" i="34"/>
  <c r="L41" i="34"/>
  <c r="F42" i="34"/>
  <c r="L42" i="33"/>
  <c r="L41" i="33"/>
  <c r="L42" i="32"/>
  <c r="L41" i="32"/>
  <c r="K69" i="26"/>
  <c r="O69" i="26"/>
  <c r="P44" i="26"/>
  <c r="P15" i="26"/>
  <c r="P12" i="26"/>
  <c r="O44" i="26"/>
  <c r="F42" i="33"/>
  <c r="M69" i="26"/>
  <c r="L69" i="26"/>
  <c r="F42" i="32"/>
  <c r="F13" i="26"/>
  <c r="P14" i="26"/>
  <c r="F38" i="26"/>
  <c r="G38" i="26" s="1"/>
  <c r="F40" i="26"/>
  <c r="G40" i="26" s="1"/>
  <c r="F42" i="26"/>
  <c r="G42" i="26" s="1"/>
  <c r="F44" i="26"/>
  <c r="G44" i="26" s="1"/>
  <c r="F41" i="32"/>
  <c r="F44" i="32"/>
  <c r="M16" i="26"/>
  <c r="N15" i="26" s="1"/>
  <c r="F37" i="26"/>
  <c r="G37" i="26" s="1"/>
  <c r="F39" i="26"/>
  <c r="G39" i="26" s="1"/>
  <c r="F41" i="26"/>
  <c r="G41" i="26" s="1"/>
  <c r="F43" i="26"/>
  <c r="L43" i="26" s="1"/>
  <c r="K16" i="26"/>
  <c r="N69" i="26"/>
  <c r="E57" i="26"/>
  <c r="F55" i="26" s="1"/>
  <c r="F41" i="34"/>
  <c r="F43" i="33"/>
  <c r="F45" i="33" s="1"/>
  <c r="F32" i="34"/>
  <c r="F31" i="34"/>
  <c r="F30" i="34"/>
  <c r="G30" i="34" s="1"/>
  <c r="F29" i="34"/>
  <c r="F28" i="34"/>
  <c r="G28" i="34" s="1"/>
  <c r="F27" i="34"/>
  <c r="F26" i="34"/>
  <c r="G26" i="34" s="1"/>
  <c r="F25" i="34"/>
  <c r="M16" i="34"/>
  <c r="K16" i="34"/>
  <c r="O15" i="34"/>
  <c r="O14" i="34"/>
  <c r="O13" i="34"/>
  <c r="F13" i="34"/>
  <c r="O12" i="34"/>
  <c r="B5" i="34"/>
  <c r="B4" i="34"/>
  <c r="B3" i="34"/>
  <c r="F32" i="33"/>
  <c r="F31" i="33"/>
  <c r="F30" i="33"/>
  <c r="G30" i="33" s="1"/>
  <c r="F29" i="33"/>
  <c r="F28" i="33"/>
  <c r="F27" i="33"/>
  <c r="F26" i="33"/>
  <c r="G26" i="33" s="1"/>
  <c r="F25" i="33"/>
  <c r="M16" i="33"/>
  <c r="K16" i="33"/>
  <c r="O15" i="33"/>
  <c r="O14" i="33"/>
  <c r="O13" i="33"/>
  <c r="F13" i="33"/>
  <c r="O12" i="33"/>
  <c r="B5" i="33"/>
  <c r="B4" i="33"/>
  <c r="B3" i="33"/>
  <c r="F32" i="32"/>
  <c r="F31" i="32"/>
  <c r="F30" i="32"/>
  <c r="G30" i="32" s="1"/>
  <c r="F29" i="32"/>
  <c r="F28" i="32"/>
  <c r="F27" i="32"/>
  <c r="F26" i="32"/>
  <c r="F25" i="32"/>
  <c r="M16" i="32"/>
  <c r="K16" i="32"/>
  <c r="O15" i="32"/>
  <c r="O14" i="32"/>
  <c r="O13" i="32"/>
  <c r="F13" i="32"/>
  <c r="O12" i="32"/>
  <c r="N12" i="32"/>
  <c r="B5" i="32"/>
  <c r="B4" i="32"/>
  <c r="B3" i="32"/>
  <c r="L15" i="26" l="1"/>
  <c r="F28" i="26" s="1"/>
  <c r="P16" i="26"/>
  <c r="F45" i="34"/>
  <c r="N13" i="33"/>
  <c r="P16" i="33"/>
  <c r="O15" i="26"/>
  <c r="N14" i="32"/>
  <c r="P16" i="32"/>
  <c r="N13" i="32"/>
  <c r="F45" i="32"/>
  <c r="L14" i="34"/>
  <c r="N15" i="34"/>
  <c r="P16" i="34"/>
  <c r="L13" i="33"/>
  <c r="N14" i="33"/>
  <c r="L14" i="32"/>
  <c r="M40" i="26"/>
  <c r="L12" i="34"/>
  <c r="L13" i="34"/>
  <c r="L44" i="26"/>
  <c r="L37" i="26"/>
  <c r="G32" i="34"/>
  <c r="E34" i="34"/>
  <c r="D34" i="34"/>
  <c r="N12" i="34"/>
  <c r="N13" i="34"/>
  <c r="L42" i="26"/>
  <c r="M42" i="26"/>
  <c r="E34" i="33"/>
  <c r="D34" i="33"/>
  <c r="N13" i="26"/>
  <c r="L40" i="26"/>
  <c r="N12" i="26"/>
  <c r="L38" i="26"/>
  <c r="L12" i="26"/>
  <c r="M43" i="26"/>
  <c r="N43" i="26" s="1"/>
  <c r="M38" i="26"/>
  <c r="E34" i="32"/>
  <c r="D34" i="32"/>
  <c r="M39" i="26"/>
  <c r="M44" i="26"/>
  <c r="N14" i="26"/>
  <c r="G43" i="26"/>
  <c r="L41" i="26"/>
  <c r="M37" i="26"/>
  <c r="L39" i="26"/>
  <c r="M41" i="26"/>
  <c r="L13" i="26"/>
  <c r="L14" i="26"/>
  <c r="F56" i="26"/>
  <c r="F54" i="26"/>
  <c r="F53" i="26"/>
  <c r="L15" i="34"/>
  <c r="N15" i="32"/>
  <c r="G28" i="33"/>
  <c r="G27" i="34"/>
  <c r="G31" i="34"/>
  <c r="G29" i="33"/>
  <c r="G32" i="33"/>
  <c r="G25" i="33"/>
  <c r="G26" i="32"/>
  <c r="G31" i="32"/>
  <c r="G27" i="32"/>
  <c r="N14" i="34"/>
  <c r="N15" i="33"/>
  <c r="O16" i="33"/>
  <c r="L12" i="33"/>
  <c r="L15" i="33"/>
  <c r="L14" i="33"/>
  <c r="L12" i="32"/>
  <c r="L13" i="32"/>
  <c r="O16" i="34"/>
  <c r="G25" i="34"/>
  <c r="G29" i="34"/>
  <c r="G27" i="33"/>
  <c r="G31" i="33"/>
  <c r="N12" i="33"/>
  <c r="N16" i="33" s="1"/>
  <c r="G25" i="32"/>
  <c r="L15" i="32"/>
  <c r="G28" i="32"/>
  <c r="G29" i="32"/>
  <c r="G32" i="32"/>
  <c r="O16" i="32"/>
  <c r="F43" i="27"/>
  <c r="B5" i="27"/>
  <c r="B4" i="27"/>
  <c r="F26" i="27"/>
  <c r="F27" i="27"/>
  <c r="F28" i="27"/>
  <c r="F29" i="27"/>
  <c r="F30" i="27"/>
  <c r="F31" i="27"/>
  <c r="F32" i="27"/>
  <c r="F25" i="27"/>
  <c r="O15" i="27"/>
  <c r="O14" i="27"/>
  <c r="O13" i="27"/>
  <c r="O12" i="27"/>
  <c r="M16" i="27"/>
  <c r="N14" i="27" s="1"/>
  <c r="K16" i="27"/>
  <c r="F13" i="27"/>
  <c r="O14" i="26" l="1"/>
  <c r="O12" i="26"/>
  <c r="N16" i="32"/>
  <c r="O13" i="26"/>
  <c r="N41" i="26"/>
  <c r="N42" i="26"/>
  <c r="P16" i="27"/>
  <c r="N38" i="26"/>
  <c r="N40" i="26"/>
  <c r="N44" i="26"/>
  <c r="L16" i="34"/>
  <c r="E34" i="27"/>
  <c r="D34" i="27"/>
  <c r="N16" i="34"/>
  <c r="N37" i="26"/>
  <c r="N16" i="26"/>
  <c r="L16" i="26"/>
  <c r="N39" i="26"/>
  <c r="F57" i="26"/>
  <c r="L16" i="33"/>
  <c r="L16" i="32"/>
  <c r="F42" i="27"/>
  <c r="F41" i="27"/>
  <c r="O16" i="27"/>
  <c r="L13" i="27"/>
  <c r="G31" i="27"/>
  <c r="G25" i="27"/>
  <c r="G29" i="27"/>
  <c r="G27" i="27"/>
  <c r="G30" i="27"/>
  <c r="G26" i="27"/>
  <c r="G32" i="27"/>
  <c r="G28" i="27"/>
  <c r="L12" i="27"/>
  <c r="L15" i="27"/>
  <c r="F23" i="26" s="1"/>
  <c r="N15" i="27"/>
  <c r="N12" i="27"/>
  <c r="N13" i="27"/>
  <c r="L14" i="27"/>
  <c r="O16" i="26" l="1"/>
  <c r="F45" i="27"/>
  <c r="L16" i="27"/>
  <c r="N16" i="27"/>
  <c r="B3" i="27" l="1"/>
</calcChain>
</file>

<file path=xl/sharedStrings.xml><?xml version="1.0" encoding="utf-8"?>
<sst xmlns="http://schemas.openxmlformats.org/spreadsheetml/2006/main" count="648" uniqueCount="106">
  <si>
    <t>Índice</t>
  </si>
  <si>
    <t>Total</t>
  </si>
  <si>
    <t>Año</t>
  </si>
  <si>
    <t>1. Jóvenes entre 15 y 24 años</t>
  </si>
  <si>
    <t>Población de 15 años a más:</t>
  </si>
  <si>
    <t>2. Ninis - Ni Estudian ni Trabajan</t>
  </si>
  <si>
    <t>Varones</t>
  </si>
  <si>
    <t>Mujeres</t>
  </si>
  <si>
    <t>Miles</t>
  </si>
  <si>
    <t>Part. %</t>
  </si>
  <si>
    <t>3. Jóvenes de 15 a 24 años que trabajan</t>
  </si>
  <si>
    <t>Jónes de 15 a 24 años que:</t>
  </si>
  <si>
    <t>Solo Trabajan</t>
  </si>
  <si>
    <t>Solo Estudian</t>
  </si>
  <si>
    <t>No Estudian ni Trabajan</t>
  </si>
  <si>
    <t>Estudian y Trabajan</t>
  </si>
  <si>
    <t>Fuente: ENAHO                                                                           Elaboración: CIE-PERUCÁMARAS</t>
  </si>
  <si>
    <t>Situación Educativa y Laboral de los jóvenes de 15 a 24 años, 2016</t>
  </si>
  <si>
    <t xml:space="preserve">% de jóvenes  respecto al total </t>
  </si>
  <si>
    <t>mayor a 15 años:</t>
  </si>
  <si>
    <t>Var. %</t>
  </si>
  <si>
    <t>Fuente: ENAHO                                                                                                                                                                                      Elaboración: CIE-PERUCÁMARAS</t>
  </si>
  <si>
    <t>Ninis (%)*</t>
  </si>
  <si>
    <t>*Ninis(%): Se refiere al cociente entre el número de Ninis sobre el total de jóvenes de 15 a 24 años de edad en la región</t>
  </si>
  <si>
    <t>Total de Jóvenes</t>
  </si>
  <si>
    <t>Número y Proporción de Ninis en la región,  2009-2016</t>
  </si>
  <si>
    <t>Ocupados</t>
  </si>
  <si>
    <t>Desempleados ocultos</t>
  </si>
  <si>
    <t>Condición contractual</t>
  </si>
  <si>
    <t>Contrato a plazo fijo</t>
  </si>
  <si>
    <t>Sin contrato</t>
  </si>
  <si>
    <t>Jóvenes según condición de ocupación, 2016</t>
  </si>
  <si>
    <t>Condición de ocupación</t>
  </si>
  <si>
    <t>N°</t>
  </si>
  <si>
    <t>Fuente: ENAHO                                       Elaboración: CIE-PERUCÁMARAS</t>
  </si>
  <si>
    <t>Situación de informalidad</t>
  </si>
  <si>
    <t>Informalidad laboral en la PEAO joven de 15 a 24 años,  2012-2016</t>
  </si>
  <si>
    <t>Tasa de informalidad</t>
  </si>
  <si>
    <t>Fuente: ENAHO                                                                                                                                                      Elaboración: CIE-PERUCÁMARAS</t>
  </si>
  <si>
    <t>Desempleo abierto</t>
  </si>
  <si>
    <t>Inactivos plenos</t>
  </si>
  <si>
    <t>Total PEA:</t>
  </si>
  <si>
    <t>Total NO PEA:</t>
  </si>
  <si>
    <t>Convenios de formación laboral</t>
  </si>
  <si>
    <t xml:space="preserve">Contrato por locación de servicios </t>
  </si>
  <si>
    <t>Regimen especial de contratación</t>
  </si>
  <si>
    <t>Empleo informal</t>
  </si>
  <si>
    <t>Empleo formal</t>
  </si>
  <si>
    <t>Total PET</t>
  </si>
  <si>
    <t>Ninis por sexo en porcentajes, 2009-2016</t>
  </si>
  <si>
    <t>Región</t>
  </si>
  <si>
    <t xml:space="preserve">Fuente: ENAHO  </t>
  </si>
  <si>
    <t>Elaboración: CIE-PERUCÁMARAS</t>
  </si>
  <si>
    <t>Jóvenes de 15 a 24 años que:</t>
  </si>
  <si>
    <t>Población joven de 15 a 24 años:</t>
  </si>
  <si>
    <t>Tasa empleo</t>
  </si>
  <si>
    <t>Tasa desempleo</t>
  </si>
  <si>
    <t>Contrato indefinido</t>
  </si>
  <si>
    <t>Período de prueba</t>
  </si>
  <si>
    <t>%*</t>
  </si>
  <si>
    <t>* Según declararon en la encuesta</t>
  </si>
  <si>
    <t>Condicion Contractual de los jóvenes 
de 15 a 24 años ocupados</t>
  </si>
  <si>
    <t>En el sector informal</t>
  </si>
  <si>
    <t>Fuera del sector informa</t>
  </si>
  <si>
    <t>Población</t>
  </si>
  <si>
    <t>% de Ninis</t>
  </si>
  <si>
    <r>
      <rPr>
        <u/>
        <sz val="11"/>
        <color theme="5"/>
        <rFont val="Calibri"/>
        <family val="2"/>
        <scheme val="minor"/>
      </rPr>
      <t>Población en Edad de Trabajar (PET):</t>
    </r>
    <r>
      <rPr>
        <sz val="11"/>
        <color theme="1"/>
        <rFont val="Calibri"/>
        <family val="2"/>
        <scheme val="minor"/>
      </rPr>
      <t xml:space="preserve"> Es el conjunto de personas que están aptas en cuanto a edad para el ejercicio de funciones productivas. En el Perú, se considera a toda la población de 14 años y más como población en edad activa o población en edad de trabajar (PET).</t>
    </r>
  </si>
  <si>
    <r>
      <rPr>
        <u/>
        <sz val="11"/>
        <color theme="5"/>
        <rFont val="Calibri"/>
        <family val="2"/>
        <scheme val="minor"/>
      </rPr>
      <t>Población Económicamente Activa (PEA):</t>
    </r>
    <r>
      <rPr>
        <sz val="11"/>
        <color theme="1"/>
        <rFont val="Calibri"/>
        <family val="2"/>
        <scheme val="minor"/>
      </rPr>
      <t xml:space="preserve"> Son todas las personas en edad de trabajar que en la semana de referencia se encontraban trabajando (ocupados) o buscando activamente trabajo (desocupados).</t>
    </r>
  </si>
  <si>
    <r>
      <rPr>
        <sz val="11"/>
        <color theme="5"/>
        <rFont val="Calibri"/>
        <family val="2"/>
        <scheme val="minor"/>
      </rPr>
      <t>Población No Económicamente Activa (inactivos):</t>
    </r>
    <r>
      <rPr>
        <sz val="11"/>
        <color theme="1"/>
        <rFont val="Calibri"/>
        <family val="2"/>
        <scheme val="minor"/>
      </rPr>
      <t xml:space="preserve"> Son todas las personas que pertenecen a la población en edad de trabajar que en la semana de referencia no han trabajado ni buscado trabajo y no desean trabajar. Dentro de este grupo se encuentran las amas de casa, los estudiantes, los rentistas y los jubilados, que no se encontraban trabajando ni buscando trabajo. También se consideran dentro de este grupo a los familiares no remunerados que trabajan menos de 15 horas de trabajo semanales durante el periodo de referencia.</t>
    </r>
  </si>
  <si>
    <r>
      <rPr>
        <u/>
        <sz val="11"/>
        <color theme="5"/>
        <rFont val="Calibri"/>
        <family val="2"/>
        <scheme val="minor"/>
      </rPr>
      <t xml:space="preserve"> Desempleo Abierto</t>
    </r>
    <r>
      <rPr>
        <sz val="11"/>
        <color theme="1"/>
        <rFont val="Calibri"/>
        <family val="2"/>
        <scheme val="minor"/>
      </rPr>
      <t xml:space="preserve">, como una condición que presentan las personas de 14 años y más, que durante la semana de referencia (semana previa a la Encuesta), no tienen trabajo y lo buscan activamente, que estaban disponibles para trabajar de inmediato, y habían tomado medidas concretas para buscar un  empleo asalariado o un empleo independiente. </t>
    </r>
  </si>
  <si>
    <r>
      <rPr>
        <u/>
        <sz val="11"/>
        <color theme="5"/>
        <rFont val="Calibri"/>
        <family val="2"/>
        <scheme val="minor"/>
      </rPr>
      <t xml:space="preserve"> Desempleo Oculto</t>
    </r>
    <r>
      <rPr>
        <sz val="11"/>
        <color theme="1"/>
        <rFont val="Calibri"/>
        <family val="2"/>
        <scheme val="minor"/>
      </rPr>
      <t>, Comprende a las personas que no tienen una ocupación, que teniendo deseos de trabajar, no realizan la búsqueda activa; por lo que no forman parte de la Población Económicamente Activa</t>
    </r>
  </si>
  <si>
    <t>Var. Puntos Porcentuales</t>
  </si>
  <si>
    <t>De la PEA</t>
  </si>
  <si>
    <t>De la NO PEA (Inactivos)</t>
  </si>
  <si>
    <t xml:space="preserve">Inactivos </t>
  </si>
  <si>
    <t>Ocultos</t>
  </si>
  <si>
    <t>Otras modalidades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</si>
  <si>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</si>
  <si>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</si>
  <si>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</si>
  <si>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</si>
  <si>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</si>
  <si>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</si>
  <si>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</si>
  <si>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</si>
  <si>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</si>
  <si>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Part. Total</t>
  </si>
  <si>
    <t>Ninis en la Macro Región Centro
(Participación del total y % de ninis por región)</t>
  </si>
  <si>
    <t xml:space="preserve">Nota: Para el cálculo de los Ninis, se requiere que al menos haya trabajado 15 horas la semana pasada, a pesar que no haya buscado trabajo y no quería trabajar. </t>
  </si>
  <si>
    <t>% por Región</t>
  </si>
  <si>
    <t>Años</t>
  </si>
  <si>
    <t>Ninis</t>
  </si>
  <si>
    <t>Estudian y/o Trabajan</t>
  </si>
  <si>
    <t>Macro Región Centro</t>
  </si>
  <si>
    <t>"Situación laboral de la población entre 15 y 24 años - 2016"</t>
  </si>
  <si>
    <t>Lunes, 7 de agosto de 2017</t>
  </si>
  <si>
    <t>Información ampliada del Reporte Regional de la Macro Región Centro - Edición N° 251</t>
  </si>
  <si>
    <t>Macro Región Centro: Situación laboral de la población entre 15 y 24 años - 2016</t>
  </si>
  <si>
    <t>Áncash: Situación laboral de la población entre 15 y 24 años - 2016</t>
  </si>
  <si>
    <t>Apurímac: Situación laboral de la población entre 15 y 24 años - 2016</t>
  </si>
  <si>
    <t>Ayacucho: Situación laboral de la población entre 15 y 24 años - 2016</t>
  </si>
  <si>
    <t>Huancavelica: Situación laboral de la población entre 15 y 24 años - 2016</t>
  </si>
  <si>
    <t>Huánuco: Situación laboral de la población entre 15 y 24 años - 2016</t>
  </si>
  <si>
    <t>Ica: Situación laboral de la población entre 15 y 24 años - 2016</t>
  </si>
  <si>
    <t>Junín: Situación laboral de la población entre 15 y 24 años - 2016</t>
  </si>
  <si>
    <t>Pasco: Situación laboral de la población entre 15 y 24 años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</si>
</sst>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_ ;_ * \-#,##0_ ;_ * &quot;-&quot;??_ ;_ @_ "/>
    <numFmt numFmtId="173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7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4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7.5"/>
      <color theme="0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7"/>
      <name val="Calibri"/>
      <family val="2"/>
      <scheme val="minor"/>
    </font>
    <font>
      <b/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4" borderId="9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/>
    <xf numFmtId="0" fontId="0" fillId="6" borderId="11" xfId="0" applyFill="1" applyBorder="1"/>
    <xf numFmtId="0" fontId="0" fillId="4" borderId="9" xfId="0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4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9" fillId="2" borderId="9" xfId="0" applyNumberFormat="1" applyFont="1" applyFill="1" applyBorder="1"/>
    <xf numFmtId="3" fontId="23" fillId="2" borderId="9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9" fillId="2" borderId="11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/>
    </xf>
    <xf numFmtId="0" fontId="22" fillId="2" borderId="11" xfId="0" applyFont="1" applyFill="1" applyBorder="1" applyAlignment="1">
      <alignment vertical="center"/>
    </xf>
    <xf numFmtId="3" fontId="24" fillId="2" borderId="9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22" fillId="2" borderId="0" xfId="0" applyFont="1" applyFill="1" applyAlignment="1">
      <alignment vertical="center" wrapText="1"/>
    </xf>
    <xf numFmtId="170" fontId="10" fillId="2" borderId="9" xfId="29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0" fontId="26" fillId="2" borderId="0" xfId="0" applyFont="1" applyFill="1"/>
    <xf numFmtId="170" fontId="0" fillId="2" borderId="0" xfId="29" applyNumberFormat="1" applyFont="1" applyFill="1" applyBorder="1"/>
    <xf numFmtId="3" fontId="20" fillId="2" borderId="6" xfId="0" applyNumberFormat="1" applyFont="1" applyFill="1" applyBorder="1"/>
    <xf numFmtId="171" fontId="15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70" fontId="16" fillId="2" borderId="9" xfId="29" applyNumberFormat="1" applyFont="1" applyFill="1" applyBorder="1" applyAlignment="1">
      <alignment vertical="center"/>
    </xf>
    <xf numFmtId="0" fontId="22" fillId="2" borderId="10" xfId="0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vertical="center"/>
    </xf>
    <xf numFmtId="3" fontId="27" fillId="2" borderId="0" xfId="0" applyNumberFormat="1" applyFont="1" applyFill="1" applyBorder="1"/>
    <xf numFmtId="3" fontId="27" fillId="2" borderId="6" xfId="0" applyNumberFormat="1" applyFont="1" applyFill="1" applyBorder="1"/>
    <xf numFmtId="0" fontId="0" fillId="2" borderId="0" xfId="0" applyFill="1" applyBorder="1" applyAlignment="1">
      <alignment vertical="top" wrapText="1"/>
    </xf>
    <xf numFmtId="170" fontId="12" fillId="2" borderId="0" xfId="0" applyNumberFormat="1" applyFont="1" applyFill="1" applyBorder="1" applyAlignment="1">
      <alignment horizontal="left" vertical="center"/>
    </xf>
    <xf numFmtId="171" fontId="0" fillId="2" borderId="0" xfId="0" applyNumberFormat="1" applyFill="1" applyBorder="1"/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5" fillId="2" borderId="6" xfId="0" applyFont="1" applyFill="1" applyBorder="1"/>
    <xf numFmtId="0" fontId="15" fillId="2" borderId="0" xfId="0" applyFont="1" applyFill="1" applyBorder="1"/>
    <xf numFmtId="170" fontId="9" fillId="2" borderId="9" xfId="29" applyNumberFormat="1" applyFont="1" applyFill="1" applyBorder="1"/>
    <xf numFmtId="0" fontId="9" fillId="2" borderId="0" xfId="0" applyFont="1" applyFill="1" applyBorder="1"/>
    <xf numFmtId="3" fontId="30" fillId="2" borderId="0" xfId="0" applyNumberFormat="1" applyFont="1" applyFill="1" applyAlignment="1">
      <alignment vertical="center"/>
    </xf>
    <xf numFmtId="170" fontId="31" fillId="2" borderId="9" xfId="29" applyNumberFormat="1" applyFont="1" applyFill="1" applyBorder="1" applyAlignment="1">
      <alignment vertical="center"/>
    </xf>
    <xf numFmtId="170" fontId="32" fillId="2" borderId="0" xfId="29" applyNumberFormat="1" applyFont="1" applyFill="1" applyBorder="1"/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/>
    <xf numFmtId="170" fontId="33" fillId="2" borderId="9" xfId="29" applyNumberFormat="1" applyFont="1" applyFill="1" applyBorder="1" applyAlignment="1">
      <alignment vertical="center"/>
    </xf>
    <xf numFmtId="3" fontId="9" fillId="6" borderId="9" xfId="0" applyNumberFormat="1" applyFont="1" applyFill="1" applyBorder="1" applyAlignment="1">
      <alignment vertical="center"/>
    </xf>
    <xf numFmtId="170" fontId="16" fillId="6" borderId="9" xfId="29" applyNumberFormat="1" applyFont="1" applyFill="1" applyBorder="1" applyAlignment="1">
      <alignment vertical="center"/>
    </xf>
    <xf numFmtId="0" fontId="34" fillId="2" borderId="6" xfId="0" applyFont="1" applyFill="1" applyBorder="1"/>
    <xf numFmtId="172" fontId="20" fillId="2" borderId="6" xfId="31" applyNumberFormat="1" applyFont="1" applyFill="1" applyBorder="1"/>
    <xf numFmtId="43" fontId="16" fillId="2" borderId="9" xfId="31" applyFont="1" applyFill="1" applyBorder="1" applyAlignment="1">
      <alignment vertical="center"/>
    </xf>
    <xf numFmtId="43" fontId="16" fillId="6" borderId="9" xfId="3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3" fontId="9" fillId="2" borderId="15" xfId="0" applyNumberFormat="1" applyFont="1" applyFill="1" applyBorder="1"/>
    <xf numFmtId="3" fontId="9" fillId="2" borderId="16" xfId="0" applyNumberFormat="1" applyFont="1" applyFill="1" applyBorder="1"/>
    <xf numFmtId="170" fontId="9" fillId="2" borderId="15" xfId="29" applyNumberFormat="1" applyFont="1" applyFill="1" applyBorder="1"/>
    <xf numFmtId="170" fontId="9" fillId="2" borderId="16" xfId="29" applyNumberFormat="1" applyFont="1" applyFill="1" applyBorder="1"/>
    <xf numFmtId="0" fontId="10" fillId="2" borderId="14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9" xfId="0" applyFont="1" applyFill="1" applyBorder="1"/>
    <xf numFmtId="0" fontId="9" fillId="6" borderId="9" xfId="0" applyFont="1" applyFill="1" applyBorder="1"/>
    <xf numFmtId="3" fontId="9" fillId="6" borderId="9" xfId="0" applyNumberFormat="1" applyFont="1" applyFill="1" applyBorder="1"/>
    <xf numFmtId="170" fontId="9" fillId="6" borderId="9" xfId="29" applyNumberFormat="1" applyFont="1" applyFill="1" applyBorder="1"/>
    <xf numFmtId="3" fontId="36" fillId="2" borderId="0" xfId="0" applyNumberFormat="1" applyFont="1" applyFill="1" applyBorder="1" applyAlignment="1">
      <alignment horizontal="right" vertical="center"/>
    </xf>
    <xf numFmtId="170" fontId="35" fillId="6" borderId="9" xfId="29" applyNumberFormat="1" applyFont="1" applyFill="1" applyBorder="1"/>
    <xf numFmtId="3" fontId="0" fillId="2" borderId="0" xfId="0" applyNumberFormat="1" applyFill="1" applyBorder="1" applyAlignment="1">
      <alignment vertical="center"/>
    </xf>
    <xf numFmtId="0" fontId="17" fillId="2" borderId="0" xfId="0" applyFont="1" applyFill="1"/>
    <xf numFmtId="0" fontId="37" fillId="2" borderId="0" xfId="0" applyFont="1" applyFill="1"/>
    <xf numFmtId="170" fontId="9" fillId="2" borderId="0" xfId="0" applyNumberFormat="1" applyFont="1" applyFill="1"/>
    <xf numFmtId="173" fontId="0" fillId="2" borderId="0" xfId="0" applyNumberFormat="1" applyFill="1" applyBorder="1"/>
    <xf numFmtId="3" fontId="0" fillId="0" borderId="0" xfId="0" applyNumberFormat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Número de Ninis por sexo y Proporción en Macro</a:t>
            </a:r>
            <a:r>
              <a:rPr lang="en-US" sz="1000" baseline="0">
                <a:solidFill>
                  <a:sysClr val="windowText" lastClr="000000"/>
                </a:solidFill>
              </a:rPr>
              <a:t> región, 2009-2016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9456227576856"/>
          <c:y val="0.18566041666666666"/>
          <c:w val="0.59375200854079901"/>
          <c:h val="0.580396527777777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Centro!$D$36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Centro!$C$37:$C$44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Centro!$D$37:$D$44</c:f>
              <c:numCache>
                <c:formatCode>#,##0</c:formatCode>
                <c:ptCount val="8"/>
                <c:pt idx="0">
                  <c:v>57044.739999999991</c:v>
                </c:pt>
                <c:pt idx="1">
                  <c:v>55703.479999999996</c:v>
                </c:pt>
                <c:pt idx="2">
                  <c:v>54188.430000000008</c:v>
                </c:pt>
                <c:pt idx="3">
                  <c:v>64827.45</c:v>
                </c:pt>
                <c:pt idx="4">
                  <c:v>64205.34</c:v>
                </c:pt>
                <c:pt idx="5">
                  <c:v>51418.659999999989</c:v>
                </c:pt>
                <c:pt idx="6">
                  <c:v>62437.600000000006</c:v>
                </c:pt>
                <c:pt idx="7">
                  <c:v>66135.37</c:v>
                </c:pt>
              </c:numCache>
            </c:numRef>
          </c:val>
        </c:ser>
        <c:ser>
          <c:idx val="2"/>
          <c:order val="1"/>
          <c:tx>
            <c:strRef>
              <c:f>Centro!$E$36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Centro!$C$37:$C$44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Centro!$E$37:$E$44</c:f>
              <c:numCache>
                <c:formatCode>#,##0</c:formatCode>
                <c:ptCount val="8"/>
                <c:pt idx="0">
                  <c:v>85235.709999999992</c:v>
                </c:pt>
                <c:pt idx="1">
                  <c:v>82767.790000000008</c:v>
                </c:pt>
                <c:pt idx="2">
                  <c:v>86529.9</c:v>
                </c:pt>
                <c:pt idx="3">
                  <c:v>92478.01999999999</c:v>
                </c:pt>
                <c:pt idx="4">
                  <c:v>80220.91</c:v>
                </c:pt>
                <c:pt idx="5">
                  <c:v>98911.01</c:v>
                </c:pt>
                <c:pt idx="6">
                  <c:v>94691.24</c:v>
                </c:pt>
                <c:pt idx="7">
                  <c:v>92922.37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3664"/>
        <c:axId val="86848256"/>
      </c:barChart>
      <c:lineChart>
        <c:grouping val="standard"/>
        <c:varyColors val="0"/>
        <c:ser>
          <c:idx val="3"/>
          <c:order val="2"/>
          <c:tx>
            <c:strRef>
              <c:f>Centro!$G$36</c:f>
              <c:strCache>
                <c:ptCount val="1"/>
                <c:pt idx="0">
                  <c:v>Ninis (%)*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Centro!$G$37:$G$44</c:f>
              <c:numCache>
                <c:formatCode>0.0%</c:formatCode>
                <c:ptCount val="8"/>
                <c:pt idx="0">
                  <c:v>0.13326993009298654</c:v>
                </c:pt>
                <c:pt idx="1">
                  <c:v>0.1275083224730027</c:v>
                </c:pt>
                <c:pt idx="2">
                  <c:v>0.12761964953461674</c:v>
                </c:pt>
                <c:pt idx="3">
                  <c:v>0.14221439771892055</c:v>
                </c:pt>
                <c:pt idx="4">
                  <c:v>0.1344741465320784</c:v>
                </c:pt>
                <c:pt idx="5">
                  <c:v>0.13933023227345145</c:v>
                </c:pt>
                <c:pt idx="6">
                  <c:v>0.15016671323274011</c:v>
                </c:pt>
                <c:pt idx="7">
                  <c:v>0.15805293898727046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0944"/>
        <c:axId val="86849408"/>
      </c:lineChart>
      <c:catAx>
        <c:axId val="922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86848256"/>
        <c:crosses val="autoZero"/>
        <c:auto val="1"/>
        <c:lblAlgn val="ctr"/>
        <c:lblOffset val="100"/>
        <c:noMultiLvlLbl val="0"/>
      </c:catAx>
      <c:valAx>
        <c:axId val="86848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2273664"/>
        <c:crosses val="autoZero"/>
        <c:crossBetween val="between"/>
      </c:valAx>
      <c:valAx>
        <c:axId val="86849408"/>
        <c:scaling>
          <c:orientation val="minMax"/>
          <c:max val="0.17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86850944"/>
        <c:crosses val="max"/>
        <c:crossBetween val="between"/>
      </c:valAx>
      <c:catAx>
        <c:axId val="8685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49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070068216261072"/>
          <c:y val="0.30808055555555558"/>
          <c:w val="0.13482421619256357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Número y Proporción de Ninis en la Macro Región Centro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80128238290276"/>
          <c:y val="0.17684097222222223"/>
          <c:w val="0.80042018518518521"/>
          <c:h val="0.65095208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Centro!$D$19</c:f>
              <c:strCache>
                <c:ptCount val="1"/>
                <c:pt idx="0">
                  <c:v>Población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5.84176632934682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Centro!$C$20:$C$27</c:f>
              <c:strCache>
                <c:ptCount val="8"/>
                <c:pt idx="0">
                  <c:v>Ica</c:v>
                </c:pt>
                <c:pt idx="1">
                  <c:v>Ayacucho</c:v>
                </c:pt>
                <c:pt idx="2">
                  <c:v>Pasco</c:v>
                </c:pt>
                <c:pt idx="3">
                  <c:v>Áncash</c:v>
                </c:pt>
                <c:pt idx="4">
                  <c:v>Huánuco</c:v>
                </c:pt>
                <c:pt idx="5">
                  <c:v>Junín</c:v>
                </c:pt>
                <c:pt idx="6">
                  <c:v>Huancavelica</c:v>
                </c:pt>
                <c:pt idx="7">
                  <c:v>Apurímac</c:v>
                </c:pt>
              </c:strCache>
            </c:strRef>
          </c:cat>
          <c:val>
            <c:numRef>
              <c:f>Centro!$D$20:$D$27</c:f>
              <c:numCache>
                <c:formatCode>#,##0</c:formatCode>
                <c:ptCount val="8"/>
                <c:pt idx="0">
                  <c:v>25530.82</c:v>
                </c:pt>
                <c:pt idx="1">
                  <c:v>21883.96</c:v>
                </c:pt>
                <c:pt idx="2">
                  <c:v>9174.61</c:v>
                </c:pt>
                <c:pt idx="3">
                  <c:v>29486.240000000002</c:v>
                </c:pt>
                <c:pt idx="4">
                  <c:v>22564.71</c:v>
                </c:pt>
                <c:pt idx="5">
                  <c:v>34592.160000000003</c:v>
                </c:pt>
                <c:pt idx="6">
                  <c:v>8545.2999999999993</c:v>
                </c:pt>
                <c:pt idx="7">
                  <c:v>7279.94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7040"/>
        <c:axId val="86892928"/>
      </c:barChart>
      <c:lineChart>
        <c:grouping val="standard"/>
        <c:varyColors val="0"/>
        <c:ser>
          <c:idx val="1"/>
          <c:order val="1"/>
          <c:tx>
            <c:strRef>
              <c:f>Centro!$F$19</c:f>
              <c:strCache>
                <c:ptCount val="1"/>
                <c:pt idx="0">
                  <c:v>% por Región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  <c:spPr>
              <a:solidFill>
                <a:schemeClr val="accent2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750" b="1" i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Centro!$C$20:$C$27</c:f>
              <c:strCache>
                <c:ptCount val="8"/>
                <c:pt idx="0">
                  <c:v>Ica</c:v>
                </c:pt>
                <c:pt idx="1">
                  <c:v>Ayacucho</c:v>
                </c:pt>
                <c:pt idx="2">
                  <c:v>Pasco</c:v>
                </c:pt>
                <c:pt idx="3">
                  <c:v>Áncash</c:v>
                </c:pt>
                <c:pt idx="4">
                  <c:v>Huánuco</c:v>
                </c:pt>
                <c:pt idx="5">
                  <c:v>Junín</c:v>
                </c:pt>
                <c:pt idx="6">
                  <c:v>Huancavelica</c:v>
                </c:pt>
                <c:pt idx="7">
                  <c:v>Apurímac</c:v>
                </c:pt>
              </c:strCache>
            </c:strRef>
          </c:cat>
          <c:val>
            <c:numRef>
              <c:f>Centro!$F$20:$F$27</c:f>
              <c:numCache>
                <c:formatCode>0.0%</c:formatCode>
                <c:ptCount val="8"/>
                <c:pt idx="0">
                  <c:v>0.20167414975116199</c:v>
                </c:pt>
                <c:pt idx="1">
                  <c:v>0.19290237151174772</c:v>
                </c:pt>
                <c:pt idx="2">
                  <c:v>0.16763000922141277</c:v>
                </c:pt>
                <c:pt idx="3">
                  <c:v>0.15931283055954626</c:v>
                </c:pt>
                <c:pt idx="4">
                  <c:v>0.15667685270242404</c:v>
                </c:pt>
                <c:pt idx="5">
                  <c:v>0.15484879460269935</c:v>
                </c:pt>
                <c:pt idx="6">
                  <c:v>0.10646495557097412</c:v>
                </c:pt>
                <c:pt idx="7">
                  <c:v>9.2356708907522761E-2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96000"/>
        <c:axId val="86894464"/>
      </c:lineChart>
      <c:catAx>
        <c:axId val="86887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6892928"/>
        <c:crosses val="autoZero"/>
        <c:auto val="1"/>
        <c:lblAlgn val="ctr"/>
        <c:lblOffset val="100"/>
        <c:noMultiLvlLbl val="0"/>
      </c:catAx>
      <c:valAx>
        <c:axId val="86892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6887040"/>
        <c:crosses val="autoZero"/>
        <c:crossBetween val="between"/>
      </c:valAx>
      <c:valAx>
        <c:axId val="86894464"/>
        <c:scaling>
          <c:orientation val="minMax"/>
          <c:max val="0.25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6896000"/>
        <c:crosses val="max"/>
        <c:crossBetween val="between"/>
      </c:valAx>
      <c:catAx>
        <c:axId val="868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8689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9440394913628343"/>
          <c:y val="0.102759375"/>
          <c:w val="0.39332333333333336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Situación Educativa y Laboral de los jóvenes de 15 a 24 años, 2016</a:t>
            </a:r>
          </a:p>
        </c:rich>
      </c:tx>
      <c:layout/>
      <c:overlay val="0"/>
    </c:title>
    <c:autoTitleDeleted val="0"/>
    <c:view3D>
      <c:rotX val="30"/>
      <c:rotY val="33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8574074074076"/>
          <c:y val="0.21166666666666667"/>
          <c:w val="0.37575925925925924"/>
          <c:h val="0.7045486111111111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1362592592592592E-2"/>
                  <c:y val="1.326597222222222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362583333333334"/>
                  <c:y val="-9.833715277777778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2469814814814815E-2"/>
                  <c:y val="-5.244270833333333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978333333333327E-2"/>
                  <c:y val="-3.017430555555555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Centro!$H$12:$H$15</c:f>
              <c:strCache>
                <c:ptCount val="4"/>
                <c:pt idx="0">
                  <c:v>Solo Trabajan</c:v>
                </c:pt>
                <c:pt idx="1">
                  <c:v>Solo Estudian</c:v>
                </c:pt>
                <c:pt idx="2">
                  <c:v>Estudian y Trabajan</c:v>
                </c:pt>
                <c:pt idx="3">
                  <c:v>No Estudian ni Trabajan</c:v>
                </c:pt>
              </c:strCache>
            </c:strRef>
          </c:cat>
          <c:val>
            <c:numRef>
              <c:f>Centro!$K$12:$K$15</c:f>
              <c:numCache>
                <c:formatCode>#,##0</c:formatCode>
                <c:ptCount val="4"/>
                <c:pt idx="0">
                  <c:v>389747.69</c:v>
                </c:pt>
                <c:pt idx="1">
                  <c:v>193735.63</c:v>
                </c:pt>
                <c:pt idx="2">
                  <c:v>263816.32000000001</c:v>
                </c:pt>
                <c:pt idx="3">
                  <c:v>159057.74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6.5010925925925916E-2"/>
          <c:y val="9.7232638888888889E-2"/>
          <c:w val="0.81754074074074079"/>
          <c:h val="6.896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Modalidad Contractual de los Jóvenes Ocupados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de 15 a 24 años en la macro región Centro,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46189296760439"/>
          <c:y val="0.20545261437012718"/>
          <c:w val="0.56606286890195068"/>
          <c:h val="0.66273114879823836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Centro!$C$78:$C$82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Centro!$D$78:$D$82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>
                <c:manualLayout>
                  <c:x val="4.3863330465935386E-2"/>
                  <c:y val="-2.9315131022189189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accent2">
                          <a:lumMod val="20000"/>
                          <a:lumOff val="80000"/>
                        </a:schemeClr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28572470474928E-2"/>
                  <c:y val="3.664391377773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344186471398746E-3"/>
                  <c:y val="-2.93151310221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842156250514156E-2"/>
                  <c:y val="-3.664391377773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49452269170579E-2"/>
                  <c:y val="2.93151310221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Centro!$C$78:$C$82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Centro!$E$78:$E$82</c:f>
              <c:numCache>
                <c:formatCode>0.0%</c:formatCode>
                <c:ptCount val="5"/>
                <c:pt idx="0">
                  <c:v>0.84766174231697933</c:v>
                </c:pt>
                <c:pt idx="1">
                  <c:v>0.10627776719063689</c:v>
                </c:pt>
                <c:pt idx="2">
                  <c:v>2.5461313337404985E-2</c:v>
                </c:pt>
                <c:pt idx="3">
                  <c:v>3.1761025865780475E-3</c:v>
                </c:pt>
                <c:pt idx="4">
                  <c:v>1.7423074568400754E-2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6"/>
      </c:doughnutChart>
    </c:plotArea>
    <c:legend>
      <c:legendPos val="r"/>
      <c:legendEntry>
        <c:idx val="0"/>
        <c:txPr>
          <a:bodyPr/>
          <a:lstStyle/>
          <a:p>
            <a:pPr>
              <a:defRPr sz="750" b="1" i="0" u="none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5995576856537853"/>
          <c:y val="0.40064002779166752"/>
          <c:w val="0.36151812009414314"/>
          <c:h val="0.251504203807100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Ninis en la Macro Región Centro,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34944444444445"/>
          <c:y val="0.20770902777777778"/>
          <c:w val="0.80629722222222222"/>
          <c:h val="0.611264583333333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Centro!$U$65</c:f>
              <c:strCache>
                <c:ptCount val="1"/>
                <c:pt idx="0">
                  <c:v>Estudian y/o Trabajan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Centro!$S$66:$S$73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Centro!$U$66:$U$73</c:f>
              <c:numCache>
                <c:formatCode>General</c:formatCode>
                <c:ptCount val="8"/>
                <c:pt idx="0">
                  <c:v>123318.74437490132</c:v>
                </c:pt>
                <c:pt idx="1">
                  <c:v>120815.03065159378</c:v>
                </c:pt>
                <c:pt idx="2">
                  <c:v>122759.90604230347</c:v>
                </c:pt>
                <c:pt idx="3">
                  <c:v>134934.36732605824</c:v>
                </c:pt>
                <c:pt idx="4">
                  <c:v>125004.65329442141</c:v>
                </c:pt>
                <c:pt idx="5">
                  <c:v>129384.20216130868</c:v>
                </c:pt>
                <c:pt idx="6">
                  <c:v>133533.31854312692</c:v>
                </c:pt>
                <c:pt idx="7">
                  <c:v>133918.19672432687</c:v>
                </c:pt>
              </c:numCache>
            </c:numRef>
          </c:val>
        </c:ser>
        <c:ser>
          <c:idx val="1"/>
          <c:order val="1"/>
          <c:tx>
            <c:strRef>
              <c:f>Centro!$T$65</c:f>
              <c:strCache>
                <c:ptCount val="1"/>
                <c:pt idx="0">
                  <c:v>Ninis</c:v>
                </c:pt>
              </c:strCache>
            </c:strRef>
          </c:tx>
          <c:invertIfNegative val="0"/>
          <c:cat>
            <c:numRef>
              <c:f>Centro!$S$66:$S$73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Centro!$T$66:$T$73</c:f>
              <c:numCache>
                <c:formatCode>General</c:formatCode>
                <c:ptCount val="8"/>
                <c:pt idx="0">
                  <c:v>18961.705625098664</c:v>
                </c:pt>
                <c:pt idx="1">
                  <c:v>17656.239348406227</c:v>
                </c:pt>
                <c:pt idx="2">
                  <c:v>17958.423957696548</c:v>
                </c:pt>
                <c:pt idx="3">
                  <c:v>22371.102673941721</c:v>
                </c:pt>
                <c:pt idx="4">
                  <c:v>19421.596705578588</c:v>
                </c:pt>
                <c:pt idx="5">
                  <c:v>20945.467838691304</c:v>
                </c:pt>
                <c:pt idx="6">
                  <c:v>23595.521456873106</c:v>
                </c:pt>
                <c:pt idx="7">
                  <c:v>25139.543275673128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723904"/>
        <c:axId val="95725440"/>
      </c:barChart>
      <c:lineChart>
        <c:grouping val="standard"/>
        <c:varyColors val="0"/>
        <c:ser>
          <c:idx val="3"/>
          <c:order val="2"/>
          <c:tx>
            <c:strRef>
              <c:f>Centro!$V$65</c:f>
              <c:strCache>
                <c:ptCount val="1"/>
                <c:pt idx="0">
                  <c:v>% de Ninis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3"/>
            <c:spPr>
              <a:noFill/>
            </c:spPr>
          </c:marker>
          <c:dLbls>
            <c:numFmt formatCode="0.0%" sourceLinked="0"/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Centro!$V$66:$V$73</c:f>
              <c:numCache>
                <c:formatCode>General</c:formatCode>
                <c:ptCount val="8"/>
                <c:pt idx="0">
                  <c:v>0.13326993009298654</c:v>
                </c:pt>
                <c:pt idx="1">
                  <c:v>0.1275083224730027</c:v>
                </c:pt>
                <c:pt idx="2">
                  <c:v>0.12761964953461674</c:v>
                </c:pt>
                <c:pt idx="3">
                  <c:v>0.14221439771892055</c:v>
                </c:pt>
                <c:pt idx="4">
                  <c:v>0.1344741465320784</c:v>
                </c:pt>
                <c:pt idx="5">
                  <c:v>0.13933023227345145</c:v>
                </c:pt>
                <c:pt idx="6">
                  <c:v>0.15016671323274011</c:v>
                </c:pt>
                <c:pt idx="7">
                  <c:v>0.15805293898727046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57440"/>
        <c:axId val="95726976"/>
      </c:lineChart>
      <c:catAx>
        <c:axId val="957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725440"/>
        <c:crosses val="autoZero"/>
        <c:auto val="1"/>
        <c:lblAlgn val="ctr"/>
        <c:lblOffset val="100"/>
        <c:noMultiLvlLbl val="0"/>
      </c:catAx>
      <c:valAx>
        <c:axId val="9572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723904"/>
        <c:crosses val="autoZero"/>
        <c:crossBetween val="between"/>
      </c:valAx>
      <c:valAx>
        <c:axId val="95726976"/>
        <c:scaling>
          <c:orientation val="minMax"/>
          <c:max val="0.1800000000000000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757440"/>
        <c:crosses val="max"/>
        <c:crossBetween val="between"/>
      </c:valAx>
      <c:catAx>
        <c:axId val="9575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572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797140437776796"/>
          <c:y val="0.124625"/>
          <c:w val="0.4949116503181038"/>
          <c:h val="0.106930208333333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1</xdr:row>
      <xdr:rowOff>44823</xdr:rowOff>
    </xdr:from>
    <xdr:to>
      <xdr:col>6</xdr:col>
      <xdr:colOff>672355</xdr:colOff>
      <xdr:row>24</xdr:row>
      <xdr:rowOff>10187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9295" y="235323"/>
          <a:ext cx="4527178" cy="4346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256488</xdr:colOff>
      <xdr:row>40</xdr:row>
      <xdr:rowOff>29936</xdr:rowOff>
    </xdr:from>
    <xdr:to>
      <xdr:col>23</xdr:col>
      <xdr:colOff>66675</xdr:colOff>
      <xdr:row>55</xdr:row>
      <xdr:rowOff>52436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238125</xdr:colOff>
      <xdr:row>22</xdr:row>
      <xdr:rowOff>152400</xdr:rowOff>
    </xdr:from>
    <xdr:to>
      <xdr:col>23</xdr:col>
      <xdr:colOff>18375</xdr:colOff>
      <xdr:row>39</xdr:row>
      <xdr:rowOff>174900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267375</xdr:colOff>
      <xdr:row>7</xdr:row>
      <xdr:rowOff>66675</xdr:rowOff>
    </xdr:from>
    <xdr:to>
      <xdr:col>23</xdr:col>
      <xdr:colOff>47625</xdr:colOff>
      <xdr:row>22</xdr:row>
      <xdr:rowOff>89175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779930</xdr:colOff>
      <xdr:row>73</xdr:row>
      <xdr:rowOff>186578</xdr:rowOff>
    </xdr:from>
    <xdr:to>
      <xdr:col>6</xdr:col>
      <xdr:colOff>417980</xdr:colOff>
      <xdr:row>92</xdr:row>
      <xdr:rowOff>32865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267410</xdr:colOff>
      <xdr:row>56</xdr:row>
      <xdr:rowOff>46796</xdr:rowOff>
    </xdr:from>
    <xdr:to>
      <xdr:col>23</xdr:col>
      <xdr:colOff>35236</xdr:colOff>
      <xdr:row>71</xdr:row>
      <xdr:rowOff>69296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0.92384</cdr:y>
    </cdr:from>
    <cdr:to>
      <cdr:x>0.99098</cdr:x>
      <cdr:y>0.99118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06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0.00353</cdr:x>
      <cdr:y>0.93045</cdr:y>
    </cdr:from>
    <cdr:to>
      <cdr:x>1</cdr:x>
      <cdr:y>0.9978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267970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0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0.94358</cdr:y>
    </cdr:from>
    <cdr:to>
      <cdr:x>1</cdr:x>
      <cdr:y>0.99954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270250"/>
          <a:ext cx="4057650" cy="19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0.93266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557" y="2686061"/>
          <a:ext cx="5394443" cy="19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E17" sqref="E17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5" t="s">
        <v>96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19.5" customHeight="1" x14ac:dyDescent="0.25">
      <c r="B4" s="126" t="s">
        <v>94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18" ht="15" customHeight="1" x14ac:dyDescent="0.25">
      <c r="B5" s="127" t="s">
        <v>95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ht="15" customHeight="1" x14ac:dyDescent="0.25"/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997083.53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223393.15</v>
      </c>
      <c r="H11" s="132"/>
      <c r="I11" s="132"/>
      <c r="J11" s="132"/>
      <c r="K11" s="80" t="s">
        <v>8</v>
      </c>
      <c r="L11" s="80" t="s">
        <v>9</v>
      </c>
      <c r="M11" s="80" t="s">
        <v>8</v>
      </c>
      <c r="N11" s="80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88115.62</v>
      </c>
      <c r="L12" s="72">
        <f>+K12/K16</f>
        <v>0.39444190656696498</v>
      </c>
      <c r="M12" s="49">
        <v>99480.79</v>
      </c>
      <c r="N12" s="72">
        <f>+M12/M16</f>
        <v>0.41022693228938251</v>
      </c>
      <c r="O12" s="72">
        <f>+K12/M12-1</f>
        <v>-0.11424487079364765</v>
      </c>
      <c r="P12" s="68">
        <f t="shared" ref="P12:P14" si="0">+K12-M12</f>
        <v>-11365.169999999998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0.22404657511492543</v>
      </c>
      <c r="G13" s="12"/>
      <c r="H13" s="22" t="s">
        <v>13</v>
      </c>
      <c r="I13" s="21"/>
      <c r="J13" s="20"/>
      <c r="K13" s="49">
        <v>41785.49</v>
      </c>
      <c r="L13" s="72">
        <f>+K13/K16</f>
        <v>0.18704911050316447</v>
      </c>
      <c r="M13" s="49">
        <v>56340.71</v>
      </c>
      <c r="N13" s="72">
        <f>+M13/M16</f>
        <v>0.23233105231980702</v>
      </c>
      <c r="O13" s="72">
        <f>+K13/M13-1</f>
        <v>-0.25834285723413852</v>
      </c>
      <c r="P13" s="68">
        <f t="shared" si="0"/>
        <v>-14555.220000000001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58899.88</v>
      </c>
      <c r="L14" s="72">
        <f>+K14/K16</f>
        <v>0.2636601883271712</v>
      </c>
      <c r="M14" s="49">
        <v>56843.95</v>
      </c>
      <c r="N14" s="72">
        <f>+M14/M16</f>
        <v>0.23440625298322465</v>
      </c>
      <c r="O14" s="72">
        <f>+K14/M14-1</f>
        <v>3.6167965104465738E-2</v>
      </c>
      <c r="P14" s="68">
        <f t="shared" si="0"/>
        <v>2055.9300000000003</v>
      </c>
    </row>
    <row r="15" spans="2:16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34592.160000000003</v>
      </c>
      <c r="L15" s="92">
        <f>+K15/K16</f>
        <v>0.15484879460269935</v>
      </c>
      <c r="M15" s="52">
        <v>29836.400000000001</v>
      </c>
      <c r="N15" s="92">
        <f>+M15/M16</f>
        <v>0.12303576240758576</v>
      </c>
      <c r="O15" s="72">
        <f>+K15/M15-1</f>
        <v>0.15939456502795246</v>
      </c>
      <c r="P15" s="68">
        <f>+K15-M15</f>
        <v>4755.760000000002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223393.15</v>
      </c>
      <c r="L16" s="94">
        <f>SUM(L12:L15)</f>
        <v>1</v>
      </c>
      <c r="M16" s="93">
        <f>SUM(M12:M15)</f>
        <v>242501.85</v>
      </c>
      <c r="N16" s="94">
        <f>SUM(N12:N15)</f>
        <v>1</v>
      </c>
      <c r="O16" s="94">
        <f>+K16/M16-1</f>
        <v>-7.8798161745982642E-2</v>
      </c>
      <c r="P16" s="68">
        <f>+K16-M16</f>
        <v>-19108.700000000012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14442.27</v>
      </c>
      <c r="E25" s="49">
        <v>15313.39</v>
      </c>
      <c r="F25" s="49">
        <f>+E25+D25</f>
        <v>29755.66</v>
      </c>
      <c r="G25" s="88">
        <f>+F25/H25</f>
        <v>0.12231384127069732</v>
      </c>
      <c r="H25" s="87">
        <v>243273.04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13170.1</v>
      </c>
      <c r="E26" s="49">
        <v>19760.41</v>
      </c>
      <c r="F26" s="49">
        <f t="shared" ref="F26:F32" si="1">+E26+D26</f>
        <v>32930.51</v>
      </c>
      <c r="G26" s="88">
        <f t="shared" ref="G26:G32" si="2">+F26/H26</f>
        <v>0.13926955875959393</v>
      </c>
      <c r="H26" s="87">
        <v>236451.6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12274.41</v>
      </c>
      <c r="E27" s="49">
        <v>20399.849999999999</v>
      </c>
      <c r="F27" s="49">
        <f t="shared" si="1"/>
        <v>32674.26</v>
      </c>
      <c r="G27" s="88">
        <f t="shared" si="2"/>
        <v>0.13539098029930641</v>
      </c>
      <c r="H27" s="87">
        <v>241332.62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16249.13</v>
      </c>
      <c r="E28" s="49">
        <v>17403.900000000001</v>
      </c>
      <c r="F28" s="49">
        <f t="shared" si="1"/>
        <v>33653.03</v>
      </c>
      <c r="G28" s="88">
        <f t="shared" si="2"/>
        <v>0.12794353411638876</v>
      </c>
      <c r="H28" s="87">
        <v>263030.33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14447</v>
      </c>
      <c r="E29" s="49">
        <v>19487.509999999998</v>
      </c>
      <c r="F29" s="49">
        <f t="shared" si="1"/>
        <v>33934.509999999995</v>
      </c>
      <c r="G29" s="88">
        <f t="shared" si="2"/>
        <v>0.13811769743260582</v>
      </c>
      <c r="H29" s="87">
        <v>245692.7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11935.48</v>
      </c>
      <c r="E30" s="49">
        <v>20817.990000000002</v>
      </c>
      <c r="F30" s="49">
        <f t="shared" si="1"/>
        <v>32753.47</v>
      </c>
      <c r="G30" s="88">
        <f t="shared" si="2"/>
        <v>0.13722443852870767</v>
      </c>
      <c r="H30" s="87">
        <v>238685.4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12654.37</v>
      </c>
      <c r="E31" s="49">
        <v>17182.03</v>
      </c>
      <c r="F31" s="49">
        <f t="shared" si="1"/>
        <v>29836.400000000001</v>
      </c>
      <c r="G31" s="88">
        <f t="shared" si="2"/>
        <v>0.12303576240758576</v>
      </c>
      <c r="H31" s="87">
        <v>242501.85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15776.04</v>
      </c>
      <c r="E32" s="49">
        <v>18816.11</v>
      </c>
      <c r="F32" s="49">
        <f t="shared" si="1"/>
        <v>34592.15</v>
      </c>
      <c r="G32" s="88">
        <f t="shared" si="2"/>
        <v>0.15484874983856936</v>
      </c>
      <c r="H32" s="87">
        <v>223393.15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86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0.45605838318809327</v>
      </c>
      <c r="E34" s="89">
        <f>+E32/F32</f>
        <v>0.54394161681190678</v>
      </c>
      <c r="F34" s="86"/>
      <c r="G34" s="86"/>
      <c r="H34" s="86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81" t="s">
        <v>33</v>
      </c>
      <c r="F40" s="80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124230.47</v>
      </c>
      <c r="F41" s="72">
        <f>+E41/E45</f>
        <v>0.55610689047537931</v>
      </c>
      <c r="G41" s="106"/>
      <c r="H41" s="104" t="s">
        <v>41</v>
      </c>
      <c r="I41" s="100">
        <f>+E41+E42</f>
        <v>138313.64000000001</v>
      </c>
      <c r="J41" s="86"/>
      <c r="K41" s="104" t="s">
        <v>55</v>
      </c>
      <c r="L41" s="102">
        <f>+E41/I41</f>
        <v>0.89817945648744402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14083.17</v>
      </c>
      <c r="F42" s="72">
        <f>+E42/E45</f>
        <v>6.3042085220607696E-2</v>
      </c>
      <c r="G42" s="106"/>
      <c r="H42" s="105" t="s">
        <v>42</v>
      </c>
      <c r="I42" s="101">
        <f>+E43+E44</f>
        <v>85079.51</v>
      </c>
      <c r="J42" s="86"/>
      <c r="K42" s="105" t="s">
        <v>56</v>
      </c>
      <c r="L42" s="103">
        <f>+E42/I41</f>
        <v>0.10182054351255594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1173.81</v>
      </c>
      <c r="F43" s="72">
        <f>+E43/E45</f>
        <v>5.2544583394790742E-3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83905.7</v>
      </c>
      <c r="F44" s="72">
        <f>+E44/E45</f>
        <v>0.37559656596453378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223393.15000000002</v>
      </c>
      <c r="F45" s="94">
        <f>SUM(F41:F44)</f>
        <v>1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80" t="s">
        <v>59</v>
      </c>
      <c r="G50" s="70"/>
      <c r="H50" s="36"/>
      <c r="I50" s="45" t="s">
        <v>35</v>
      </c>
      <c r="J50" s="80"/>
      <c r="K50" s="80">
        <v>2012</v>
      </c>
      <c r="L50" s="80">
        <v>2013</v>
      </c>
      <c r="M50" s="80">
        <v>2014</v>
      </c>
      <c r="N50" s="80">
        <v>2015</v>
      </c>
      <c r="O50" s="80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5.4609704709454848E-4</v>
      </c>
      <c r="G51" s="69"/>
      <c r="H51" s="36"/>
      <c r="I51" s="42" t="s">
        <v>46</v>
      </c>
      <c r="J51" s="37"/>
      <c r="K51" s="49">
        <v>135181.45000000001</v>
      </c>
      <c r="L51" s="49">
        <v>122889.7</v>
      </c>
      <c r="M51" s="49">
        <v>125776.04</v>
      </c>
      <c r="N51" s="49">
        <v>126555.78</v>
      </c>
      <c r="O51" s="49">
        <v>118446.23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6.323633430249867E-2</v>
      </c>
      <c r="G52" s="69"/>
      <c r="H52" s="36"/>
      <c r="I52" s="73" t="s">
        <v>62</v>
      </c>
      <c r="J52" s="57"/>
      <c r="K52" s="58">
        <v>99070.41</v>
      </c>
      <c r="L52" s="58">
        <v>85983.54</v>
      </c>
      <c r="M52" s="58">
        <v>89972.53</v>
      </c>
      <c r="N52" s="58">
        <v>89379.31</v>
      </c>
      <c r="O52" s="58">
        <v>86355.34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0</v>
      </c>
      <c r="G53" s="69"/>
      <c r="H53" s="36"/>
      <c r="I53" s="73" t="s">
        <v>63</v>
      </c>
      <c r="J53" s="57"/>
      <c r="K53" s="58">
        <v>36111.040000000001</v>
      </c>
      <c r="L53" s="58">
        <v>36906.160000000003</v>
      </c>
      <c r="M53" s="58">
        <v>35803.51</v>
      </c>
      <c r="N53" s="58">
        <v>37176.47</v>
      </c>
      <c r="O53" s="58">
        <v>32090.89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1.8691673427868202E-2</v>
      </c>
      <c r="G54" s="69"/>
      <c r="H54" s="36"/>
      <c r="I54" s="42" t="s">
        <v>47</v>
      </c>
      <c r="J54" s="37"/>
      <c r="K54" s="49">
        <v>7914.73</v>
      </c>
      <c r="L54" s="49">
        <v>7885.36</v>
      </c>
      <c r="M54" s="49">
        <v>7872.56</v>
      </c>
      <c r="N54" s="49">
        <v>5986.94</v>
      </c>
      <c r="O54" s="49">
        <v>5784.24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2.0665603526011437E-2</v>
      </c>
      <c r="G55" s="69"/>
      <c r="H55" s="36"/>
      <c r="I55" s="22" t="s">
        <v>1</v>
      </c>
      <c r="J55" s="37"/>
      <c r="K55" s="49">
        <f>+K54+K51</f>
        <v>143096.18000000002</v>
      </c>
      <c r="L55" s="49">
        <f>+L54+L51</f>
        <v>130775.06</v>
      </c>
      <c r="M55" s="49">
        <f>+M54+M51</f>
        <v>133648.6</v>
      </c>
      <c r="N55" s="49">
        <f>+N54+N51</f>
        <v>132542.72</v>
      </c>
      <c r="O55" s="49">
        <f>+O54+O51</f>
        <v>124230.47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7.7385269404289725E-3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0.88912176475609817</v>
      </c>
      <c r="G57" s="69"/>
      <c r="H57" s="36"/>
      <c r="I57" s="22" t="s">
        <v>37</v>
      </c>
      <c r="J57" s="37"/>
      <c r="K57" s="72">
        <f>+K51/K55</f>
        <v>0.94468943894938351</v>
      </c>
      <c r="L57" s="72">
        <f t="shared" ref="L57:O57" si="3">+L51/L55</f>
        <v>0.93970287606826564</v>
      </c>
      <c r="M57" s="72">
        <f t="shared" si="3"/>
        <v>0.94109508068172798</v>
      </c>
      <c r="N57" s="72">
        <f t="shared" si="3"/>
        <v>0.95483011062395584</v>
      </c>
      <c r="O57" s="72">
        <f t="shared" si="3"/>
        <v>0.95343944203060649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36"/>
      <c r="L58" s="36"/>
      <c r="M58" s="36"/>
      <c r="N58" s="36"/>
      <c r="O58" s="36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H17:O17"/>
    <mergeCell ref="C23:G23"/>
    <mergeCell ref="I24:K27"/>
    <mergeCell ref="B1:P2"/>
    <mergeCell ref="H9:O9"/>
    <mergeCell ref="H10:J11"/>
    <mergeCell ref="K10:L10"/>
    <mergeCell ref="M10:N10"/>
    <mergeCell ref="O10:O11"/>
    <mergeCell ref="C33:G33"/>
    <mergeCell ref="C39:F39"/>
    <mergeCell ref="C46:F46"/>
    <mergeCell ref="C48:F49"/>
    <mergeCell ref="I49:O49"/>
    <mergeCell ref="C50:E50"/>
    <mergeCell ref="C51:E51"/>
    <mergeCell ref="C52:E52"/>
    <mergeCell ref="C53:E53"/>
    <mergeCell ref="C54:E54"/>
    <mergeCell ref="I59:O59"/>
    <mergeCell ref="C55:E55"/>
    <mergeCell ref="C56:E56"/>
    <mergeCell ref="C57:E57"/>
    <mergeCell ref="C58:E58"/>
    <mergeCell ref="C59:F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216022.94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54731.31</v>
      </c>
      <c r="G11" s="3"/>
      <c r="H11" s="132"/>
      <c r="I11" s="132"/>
      <c r="J11" s="132"/>
      <c r="K11" s="80" t="s">
        <v>8</v>
      </c>
      <c r="L11" s="80" t="s">
        <v>9</v>
      </c>
      <c r="M11" s="80" t="s">
        <v>8</v>
      </c>
      <c r="N11" s="80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G12" s="3"/>
      <c r="H12" s="22" t="s">
        <v>12</v>
      </c>
      <c r="I12" s="21"/>
      <c r="J12" s="20"/>
      <c r="K12" s="49">
        <v>22072.91</v>
      </c>
      <c r="L12" s="72">
        <f>+K12/K16</f>
        <v>0.40329584656387724</v>
      </c>
      <c r="M12" s="49">
        <v>23385.16</v>
      </c>
      <c r="N12" s="72">
        <f>+M12/M16</f>
        <v>0.40723456794423263</v>
      </c>
      <c r="O12" s="72">
        <f>+K12/M12-1</f>
        <v>-5.6114647066772272E-2</v>
      </c>
      <c r="P12" s="68">
        <f t="shared" ref="P12:P14" si="0">+K12-M12</f>
        <v>-1312.25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0.25335878680292007</v>
      </c>
      <c r="G13" s="86"/>
      <c r="H13" s="22" t="s">
        <v>13</v>
      </c>
      <c r="I13" s="21"/>
      <c r="J13" s="20"/>
      <c r="K13" s="49">
        <v>11417.32</v>
      </c>
      <c r="L13" s="72">
        <f>+K13/K16</f>
        <v>0.20860673716744585</v>
      </c>
      <c r="M13" s="49">
        <v>12484.91</v>
      </c>
      <c r="N13" s="72">
        <f>+M13/M16</f>
        <v>0.21741510127245781</v>
      </c>
      <c r="O13" s="72">
        <f>+K13/M13-1</f>
        <v>-8.5510428188909637E-2</v>
      </c>
      <c r="P13" s="68">
        <f t="shared" si="0"/>
        <v>-1067.5900000000001</v>
      </c>
    </row>
    <row r="14" spans="2:16" x14ac:dyDescent="0.25">
      <c r="B14" s="13"/>
      <c r="C14" s="12"/>
      <c r="D14" s="12"/>
      <c r="E14" s="12"/>
      <c r="F14" s="86"/>
      <c r="G14" s="86"/>
      <c r="H14" s="22" t="s">
        <v>15</v>
      </c>
      <c r="I14" s="21"/>
      <c r="J14" s="20"/>
      <c r="K14" s="49">
        <v>12066.47</v>
      </c>
      <c r="L14" s="72">
        <f>+K14/K16</f>
        <v>0.22046740704726417</v>
      </c>
      <c r="M14" s="49">
        <v>10939.04</v>
      </c>
      <c r="N14" s="72">
        <f>+M14/M16</f>
        <v>0.1904949646752333</v>
      </c>
      <c r="O14" s="72">
        <f>+K14/M14-1</f>
        <v>0.10306480276148533</v>
      </c>
      <c r="P14" s="68">
        <f t="shared" si="0"/>
        <v>1127.4299999999985</v>
      </c>
    </row>
    <row r="15" spans="2:16" x14ac:dyDescent="0.25">
      <c r="B15" s="13"/>
      <c r="C15" s="12"/>
      <c r="D15" s="12"/>
      <c r="E15" s="12"/>
      <c r="F15" s="86"/>
      <c r="G15" s="86"/>
      <c r="H15" s="23" t="s">
        <v>14</v>
      </c>
      <c r="I15" s="21"/>
      <c r="J15" s="20"/>
      <c r="K15" s="52">
        <v>9174.61</v>
      </c>
      <c r="L15" s="92">
        <f>+K15/K16</f>
        <v>0.16763000922141277</v>
      </c>
      <c r="M15" s="52">
        <v>10615.19</v>
      </c>
      <c r="N15" s="92">
        <f>+M15/M16</f>
        <v>0.18485536610807621</v>
      </c>
      <c r="O15" s="72">
        <f>+K15/M15-1</f>
        <v>-0.1357092995980288</v>
      </c>
      <c r="P15" s="68">
        <f>+K15-M15</f>
        <v>-1440.58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54731.31</v>
      </c>
      <c r="L16" s="94">
        <f>SUM(L12:L15)</f>
        <v>1</v>
      </c>
      <c r="M16" s="93">
        <f>SUM(M12:M15)</f>
        <v>57424.3</v>
      </c>
      <c r="N16" s="94">
        <f>SUM(N12:N15)</f>
        <v>0.99999999999999989</v>
      </c>
      <c r="O16" s="94">
        <f>+K16/M16-1</f>
        <v>-4.6896348758278417E-2</v>
      </c>
      <c r="P16" s="68">
        <f>+K16-M16</f>
        <v>-2692.9900000000052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3692.39</v>
      </c>
      <c r="E25" s="49">
        <v>6436.22</v>
      </c>
      <c r="F25" s="49">
        <f>+E25+D25</f>
        <v>10128.61</v>
      </c>
      <c r="G25" s="88">
        <f>+F25/H25</f>
        <v>0.16520304087077375</v>
      </c>
      <c r="H25" s="50">
        <v>61310.07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3067.24</v>
      </c>
      <c r="E26" s="49">
        <v>5289.53</v>
      </c>
      <c r="F26" s="49">
        <f t="shared" ref="F26:F32" si="1">+E26+D26</f>
        <v>8356.77</v>
      </c>
      <c r="G26" s="88">
        <f t="shared" ref="G26:G32" si="2">+F26/H26</f>
        <v>0.13418410463083585</v>
      </c>
      <c r="H26" s="50">
        <v>62278.39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4172.22</v>
      </c>
      <c r="E27" s="49">
        <v>3954.81</v>
      </c>
      <c r="F27" s="49">
        <f t="shared" si="1"/>
        <v>8127.0300000000007</v>
      </c>
      <c r="G27" s="88">
        <f t="shared" si="2"/>
        <v>0.13035841775909141</v>
      </c>
      <c r="H27" s="50">
        <v>62343.73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3261.55</v>
      </c>
      <c r="E28" s="49">
        <v>4945.3100000000004</v>
      </c>
      <c r="F28" s="49">
        <f t="shared" si="1"/>
        <v>8206.86</v>
      </c>
      <c r="G28" s="88">
        <f t="shared" si="2"/>
        <v>0.13107363870429256</v>
      </c>
      <c r="H28" s="50">
        <v>62612.59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3445.88</v>
      </c>
      <c r="E29" s="49">
        <v>5053.43</v>
      </c>
      <c r="F29" s="49">
        <f t="shared" si="1"/>
        <v>8499.3100000000013</v>
      </c>
      <c r="G29" s="88">
        <f t="shared" si="2"/>
        <v>0.13455888965021984</v>
      </c>
      <c r="H29" s="50">
        <v>63164.24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3501.64</v>
      </c>
      <c r="E30" s="49">
        <v>6759.16</v>
      </c>
      <c r="F30" s="49">
        <f t="shared" si="1"/>
        <v>10260.799999999999</v>
      </c>
      <c r="G30" s="88">
        <f t="shared" si="2"/>
        <v>0.16650612357231317</v>
      </c>
      <c r="H30" s="50">
        <v>61624.160000000003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3654.09</v>
      </c>
      <c r="E31" s="49">
        <v>6961.1</v>
      </c>
      <c r="F31" s="49">
        <f t="shared" si="1"/>
        <v>10615.19</v>
      </c>
      <c r="G31" s="88">
        <f t="shared" si="2"/>
        <v>0.18485536610807621</v>
      </c>
      <c r="H31" s="50">
        <v>57424.3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3174.75</v>
      </c>
      <c r="E32" s="49">
        <v>5999.86</v>
      </c>
      <c r="F32" s="49">
        <f t="shared" si="1"/>
        <v>9174.61</v>
      </c>
      <c r="G32" s="88">
        <f t="shared" si="2"/>
        <v>0.16763000922141277</v>
      </c>
      <c r="H32" s="50">
        <v>54731.31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0.34603650727387864</v>
      </c>
      <c r="E34" s="89">
        <f>+E32/F32</f>
        <v>0.6539634927261212</v>
      </c>
      <c r="F34" s="86"/>
      <c r="G34" s="86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81" t="s">
        <v>33</v>
      </c>
      <c r="F40" s="80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07" t="s">
        <v>26</v>
      </c>
      <c r="D41" s="108"/>
      <c r="E41" s="54">
        <v>28225.09</v>
      </c>
      <c r="F41" s="72">
        <f>+E41/E45</f>
        <v>0.51570280338621532</v>
      </c>
      <c r="G41" s="106"/>
      <c r="H41" s="104" t="s">
        <v>41</v>
      </c>
      <c r="I41" s="100">
        <f>+E41+E42</f>
        <v>30977.68</v>
      </c>
      <c r="J41" s="86"/>
      <c r="K41" s="104" t="s">
        <v>55</v>
      </c>
      <c r="L41" s="102">
        <f>+E41/I41</f>
        <v>0.91114279700739376</v>
      </c>
      <c r="M41" s="12"/>
      <c r="N41" s="12"/>
      <c r="O41" s="12"/>
      <c r="P41" s="14"/>
    </row>
    <row r="42" spans="2:16" x14ac:dyDescent="0.25">
      <c r="B42" s="13"/>
      <c r="C42" s="107" t="s">
        <v>39</v>
      </c>
      <c r="D42" s="108"/>
      <c r="E42" s="54">
        <v>2752.59</v>
      </c>
      <c r="F42" s="72">
        <f>+E42/E45</f>
        <v>5.0292784879441041E-2</v>
      </c>
      <c r="G42" s="106"/>
      <c r="H42" s="105" t="s">
        <v>42</v>
      </c>
      <c r="I42" s="101">
        <f>+E43+E44</f>
        <v>23753.63</v>
      </c>
      <c r="J42" s="86"/>
      <c r="K42" s="105" t="s">
        <v>56</v>
      </c>
      <c r="L42" s="103">
        <f>+E42/I41</f>
        <v>8.8857202992606299E-2</v>
      </c>
      <c r="M42" s="12"/>
      <c r="N42" s="12"/>
      <c r="O42" s="12"/>
      <c r="P42" s="14"/>
    </row>
    <row r="43" spans="2:16" x14ac:dyDescent="0.25">
      <c r="B43" s="13"/>
      <c r="C43" s="107" t="s">
        <v>27</v>
      </c>
      <c r="D43" s="108"/>
      <c r="E43" s="54">
        <v>490.2</v>
      </c>
      <c r="F43" s="72">
        <f>+E43/E45</f>
        <v>8.9564821306122588E-3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107" t="s">
        <v>40</v>
      </c>
      <c r="D44" s="108"/>
      <c r="E44" s="54">
        <v>23263.43</v>
      </c>
      <c r="F44" s="72">
        <f>+E44/E45</f>
        <v>0.42504792960373139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109" t="s">
        <v>48</v>
      </c>
      <c r="D45" s="110"/>
      <c r="E45" s="99">
        <f>SUM(E41:E44)</f>
        <v>54731.31</v>
      </c>
      <c r="F45" s="94">
        <f>SUM(F41:F44)</f>
        <v>1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52" t="s">
        <v>34</v>
      </c>
      <c r="D46" s="152"/>
      <c r="E46" s="152"/>
      <c r="F46" s="152"/>
      <c r="G46" s="111"/>
      <c r="H46" s="112"/>
      <c r="I46" s="106"/>
      <c r="J46" s="106"/>
      <c r="K46" s="106"/>
      <c r="L46" s="112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80" t="s">
        <v>59</v>
      </c>
      <c r="G50" s="70"/>
      <c r="H50" s="36"/>
      <c r="I50" s="45" t="s">
        <v>35</v>
      </c>
      <c r="J50" s="80"/>
      <c r="K50" s="80">
        <v>2012</v>
      </c>
      <c r="L50" s="80">
        <v>2013</v>
      </c>
      <c r="M50" s="80">
        <v>2014</v>
      </c>
      <c r="N50" s="80">
        <v>2015</v>
      </c>
      <c r="O50" s="80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5.0331443507757746E-3</v>
      </c>
      <c r="G51" s="69"/>
      <c r="H51" s="36"/>
      <c r="I51" s="42" t="s">
        <v>46</v>
      </c>
      <c r="J51" s="37"/>
      <c r="K51" s="49">
        <v>32613.35</v>
      </c>
      <c r="L51" s="49">
        <v>33346.67</v>
      </c>
      <c r="M51" s="49">
        <v>28648.26</v>
      </c>
      <c r="N51" s="49">
        <v>25769.82</v>
      </c>
      <c r="O51" s="49">
        <v>25535.7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0.10910204119925809</v>
      </c>
      <c r="G52" s="69"/>
      <c r="H52" s="36"/>
      <c r="I52" s="73" t="s">
        <v>62</v>
      </c>
      <c r="J52" s="57"/>
      <c r="K52" s="58">
        <v>24943.98</v>
      </c>
      <c r="L52" s="58">
        <v>22932.29</v>
      </c>
      <c r="M52" s="58">
        <v>20165.3</v>
      </c>
      <c r="N52" s="58">
        <v>18818.759999999998</v>
      </c>
      <c r="O52" s="58">
        <v>19116.5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0</v>
      </c>
      <c r="G53" s="69"/>
      <c r="H53" s="36"/>
      <c r="I53" s="73" t="s">
        <v>63</v>
      </c>
      <c r="J53" s="57"/>
      <c r="K53" s="58">
        <v>7669.37</v>
      </c>
      <c r="L53" s="58">
        <v>10414.379999999999</v>
      </c>
      <c r="M53" s="58">
        <v>8482.9599999999991</v>
      </c>
      <c r="N53" s="58">
        <v>6951.06</v>
      </c>
      <c r="O53" s="58">
        <v>6419.2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1.1706476191175456E-2</v>
      </c>
      <c r="G54" s="69"/>
      <c r="H54" s="36"/>
      <c r="I54" s="42" t="s">
        <v>47</v>
      </c>
      <c r="J54" s="37"/>
      <c r="K54" s="49">
        <v>1831.52</v>
      </c>
      <c r="L54" s="49">
        <v>1979.52</v>
      </c>
      <c r="M54" s="49">
        <v>2446.34</v>
      </c>
      <c r="N54" s="49">
        <v>1973.77</v>
      </c>
      <c r="O54" s="49">
        <v>2689.39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3.3628942354405313E-2</v>
      </c>
      <c r="G55" s="69"/>
      <c r="H55" s="36"/>
      <c r="I55" s="22" t="s">
        <v>1</v>
      </c>
      <c r="J55" s="37"/>
      <c r="K55" s="49">
        <f>+K54+K51</f>
        <v>34444.869999999995</v>
      </c>
      <c r="L55" s="49">
        <f>+L54+L51</f>
        <v>35326.189999999995</v>
      </c>
      <c r="M55" s="49">
        <f>+M54+M51</f>
        <v>31094.6</v>
      </c>
      <c r="N55" s="49">
        <f>+N54+N51</f>
        <v>27743.59</v>
      </c>
      <c r="O55" s="49">
        <f>+O54+O51</f>
        <v>28225.09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1.3182685722373895E-2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0.82734671018201145</v>
      </c>
      <c r="G57" s="69"/>
      <c r="H57" s="36"/>
      <c r="I57" s="22" t="s">
        <v>37</v>
      </c>
      <c r="J57" s="37"/>
      <c r="K57" s="72">
        <f>+K51/K55</f>
        <v>0.94682749564739255</v>
      </c>
      <c r="L57" s="72">
        <f t="shared" ref="L57:O57" si="3">+L51/L55</f>
        <v>0.94396452037426071</v>
      </c>
      <c r="M57" s="72">
        <f t="shared" si="3"/>
        <v>0.92132588938272242</v>
      </c>
      <c r="N57" s="72">
        <f t="shared" si="3"/>
        <v>0.92885671969633343</v>
      </c>
      <c r="O57" s="72">
        <f t="shared" si="3"/>
        <v>0.90471633571407573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B1:P2"/>
    <mergeCell ref="H9:O9"/>
    <mergeCell ref="H10:J11"/>
    <mergeCell ref="K10:L10"/>
    <mergeCell ref="M10:N10"/>
    <mergeCell ref="O10:O11"/>
    <mergeCell ref="C53:E53"/>
    <mergeCell ref="H17:O17"/>
    <mergeCell ref="C23:G23"/>
    <mergeCell ref="I24:K27"/>
    <mergeCell ref="C33:G33"/>
    <mergeCell ref="C39:F39"/>
    <mergeCell ref="C46:F46"/>
    <mergeCell ref="C48:F49"/>
    <mergeCell ref="I49:O49"/>
    <mergeCell ref="C50:E50"/>
    <mergeCell ref="C51:E51"/>
    <mergeCell ref="C52:E52"/>
    <mergeCell ref="I59:O59"/>
    <mergeCell ref="C54:E54"/>
    <mergeCell ref="C55:E55"/>
    <mergeCell ref="C56:E56"/>
    <mergeCell ref="C57:E57"/>
    <mergeCell ref="C58:E58"/>
    <mergeCell ref="C59:F5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opLeftCell="A7" zoomScale="85" zoomScaleNormal="85" workbookViewId="0">
      <selection activeCell="J32" sqref="J32"/>
    </sheetView>
  </sheetViews>
  <sheetFormatPr baseColWidth="10" defaultRowHeight="15" x14ac:dyDescent="0.25"/>
  <cols>
    <col min="1" max="1" width="3.42578125" style="1" customWidth="1"/>
    <col min="2" max="16384" width="11.42578125" style="1"/>
  </cols>
  <sheetData>
    <row r="2" spans="8:15" x14ac:dyDescent="0.25">
      <c r="H2" s="153" t="s">
        <v>66</v>
      </c>
      <c r="I2" s="154"/>
      <c r="J2" s="154"/>
      <c r="K2" s="154"/>
      <c r="L2" s="154"/>
      <c r="M2" s="154"/>
      <c r="N2" s="154"/>
      <c r="O2" s="155"/>
    </row>
    <row r="3" spans="8:15" x14ac:dyDescent="0.25">
      <c r="H3" s="156"/>
      <c r="I3" s="157"/>
      <c r="J3" s="157"/>
      <c r="K3" s="157"/>
      <c r="L3" s="157"/>
      <c r="M3" s="157"/>
      <c r="N3" s="157"/>
      <c r="O3" s="158"/>
    </row>
    <row r="4" spans="8:15" x14ac:dyDescent="0.25">
      <c r="H4" s="159"/>
      <c r="I4" s="160"/>
      <c r="J4" s="160"/>
      <c r="K4" s="160"/>
      <c r="L4" s="160"/>
      <c r="M4" s="160"/>
      <c r="N4" s="160"/>
      <c r="O4" s="161"/>
    </row>
    <row r="6" spans="8:15" x14ac:dyDescent="0.25">
      <c r="H6" s="153" t="s">
        <v>67</v>
      </c>
      <c r="I6" s="154"/>
      <c r="J6" s="154"/>
      <c r="K6" s="154"/>
      <c r="L6" s="154"/>
      <c r="M6" s="154"/>
      <c r="N6" s="154"/>
      <c r="O6" s="155"/>
    </row>
    <row r="7" spans="8:15" x14ac:dyDescent="0.25">
      <c r="H7" s="156"/>
      <c r="I7" s="157"/>
      <c r="J7" s="157"/>
      <c r="K7" s="157"/>
      <c r="L7" s="157"/>
      <c r="M7" s="157"/>
      <c r="N7" s="157"/>
      <c r="O7" s="158"/>
    </row>
    <row r="8" spans="8:15" x14ac:dyDescent="0.25">
      <c r="H8" s="159"/>
      <c r="I8" s="160"/>
      <c r="J8" s="160"/>
      <c r="K8" s="160"/>
      <c r="L8" s="160"/>
      <c r="M8" s="160"/>
      <c r="N8" s="160"/>
      <c r="O8" s="161"/>
    </row>
    <row r="10" spans="8:15" ht="15" customHeight="1" x14ac:dyDescent="0.25">
      <c r="H10" s="153" t="s">
        <v>68</v>
      </c>
      <c r="I10" s="154"/>
      <c r="J10" s="154"/>
      <c r="K10" s="154"/>
      <c r="L10" s="154"/>
      <c r="M10" s="154"/>
      <c r="N10" s="154"/>
      <c r="O10" s="155"/>
    </row>
    <row r="11" spans="8:15" x14ac:dyDescent="0.25">
      <c r="H11" s="156"/>
      <c r="I11" s="157"/>
      <c r="J11" s="157"/>
      <c r="K11" s="157"/>
      <c r="L11" s="157"/>
      <c r="M11" s="157"/>
      <c r="N11" s="157"/>
      <c r="O11" s="158"/>
    </row>
    <row r="12" spans="8:15" x14ac:dyDescent="0.25">
      <c r="H12" s="156"/>
      <c r="I12" s="157"/>
      <c r="J12" s="157"/>
      <c r="K12" s="157"/>
      <c r="L12" s="157"/>
      <c r="M12" s="157"/>
      <c r="N12" s="157"/>
      <c r="O12" s="158"/>
    </row>
    <row r="13" spans="8:15" x14ac:dyDescent="0.25">
      <c r="H13" s="156"/>
      <c r="I13" s="157"/>
      <c r="J13" s="157"/>
      <c r="K13" s="157"/>
      <c r="L13" s="157"/>
      <c r="M13" s="157"/>
      <c r="N13" s="157"/>
      <c r="O13" s="158"/>
    </row>
    <row r="14" spans="8:15" x14ac:dyDescent="0.25">
      <c r="H14" s="156"/>
      <c r="I14" s="157"/>
      <c r="J14" s="157"/>
      <c r="K14" s="157"/>
      <c r="L14" s="157"/>
      <c r="M14" s="157"/>
      <c r="N14" s="157"/>
      <c r="O14" s="158"/>
    </row>
    <row r="15" spans="8:15" x14ac:dyDescent="0.25">
      <c r="H15" s="159"/>
      <c r="I15" s="160"/>
      <c r="J15" s="160"/>
      <c r="K15" s="160"/>
      <c r="L15" s="160"/>
      <c r="M15" s="160"/>
      <c r="N15" s="160"/>
      <c r="O15" s="161"/>
    </row>
    <row r="17" spans="2:15" x14ac:dyDescent="0.25">
      <c r="H17" s="153" t="s">
        <v>69</v>
      </c>
      <c r="I17" s="154"/>
      <c r="J17" s="154"/>
      <c r="K17" s="154"/>
      <c r="L17" s="154"/>
      <c r="M17" s="154"/>
      <c r="N17" s="154"/>
      <c r="O17" s="155"/>
    </row>
    <row r="18" spans="2:15" x14ac:dyDescent="0.25">
      <c r="H18" s="156"/>
      <c r="I18" s="157"/>
      <c r="J18" s="157"/>
      <c r="K18" s="157"/>
      <c r="L18" s="157"/>
      <c r="M18" s="157"/>
      <c r="N18" s="157"/>
      <c r="O18" s="158"/>
    </row>
    <row r="19" spans="2:15" x14ac:dyDescent="0.25">
      <c r="H19" s="156"/>
      <c r="I19" s="157"/>
      <c r="J19" s="157"/>
      <c r="K19" s="157"/>
      <c r="L19" s="157"/>
      <c r="M19" s="157"/>
      <c r="N19" s="157"/>
      <c r="O19" s="158"/>
    </row>
    <row r="20" spans="2:15" x14ac:dyDescent="0.25">
      <c r="H20" s="159"/>
      <c r="I20" s="160"/>
      <c r="J20" s="160"/>
      <c r="K20" s="160"/>
      <c r="L20" s="160"/>
      <c r="M20" s="160"/>
      <c r="N20" s="160"/>
      <c r="O20" s="161"/>
    </row>
    <row r="22" spans="2:15" ht="15" customHeight="1" x14ac:dyDescent="0.25">
      <c r="H22" s="153" t="s">
        <v>70</v>
      </c>
      <c r="I22" s="154"/>
      <c r="J22" s="154"/>
      <c r="K22" s="154"/>
      <c r="L22" s="154"/>
      <c r="M22" s="154"/>
      <c r="N22" s="154"/>
      <c r="O22" s="155"/>
    </row>
    <row r="23" spans="2:15" x14ac:dyDescent="0.25">
      <c r="H23" s="156"/>
      <c r="I23" s="157"/>
      <c r="J23" s="157"/>
      <c r="K23" s="157"/>
      <c r="L23" s="157"/>
      <c r="M23" s="157"/>
      <c r="N23" s="157"/>
      <c r="O23" s="158"/>
    </row>
    <row r="24" spans="2:15" x14ac:dyDescent="0.25">
      <c r="H24" s="159"/>
      <c r="I24" s="160"/>
      <c r="J24" s="160"/>
      <c r="K24" s="160"/>
      <c r="L24" s="160"/>
      <c r="M24" s="160"/>
      <c r="N24" s="160"/>
      <c r="O24" s="161"/>
    </row>
    <row r="25" spans="2:15" x14ac:dyDescent="0.25">
      <c r="H25" s="77"/>
      <c r="I25" s="77"/>
      <c r="J25" s="77"/>
      <c r="K25" s="77"/>
      <c r="L25" s="77"/>
      <c r="M25" s="77"/>
      <c r="N25" s="77"/>
      <c r="O25" s="77"/>
    </row>
    <row r="26" spans="2:15" x14ac:dyDescent="0.25">
      <c r="H26" s="77"/>
      <c r="I26" s="77"/>
      <c r="J26" s="77"/>
      <c r="K26" s="77"/>
      <c r="L26" s="77"/>
      <c r="M26" s="77"/>
      <c r="N26" s="77"/>
      <c r="O26" s="77"/>
    </row>
    <row r="27" spans="2:15" x14ac:dyDescent="0.25">
      <c r="H27" s="77"/>
      <c r="I27" s="77"/>
      <c r="J27" s="77"/>
      <c r="K27" s="77"/>
      <c r="L27" s="77"/>
      <c r="M27" s="77"/>
      <c r="N27" s="77"/>
      <c r="O27" s="77"/>
    </row>
    <row r="28" spans="2:15" x14ac:dyDescent="0.25">
      <c r="B28" s="120" t="s">
        <v>88</v>
      </c>
    </row>
  </sheetData>
  <mergeCells count="5">
    <mergeCell ref="H2:O4"/>
    <mergeCell ref="H6:O8"/>
    <mergeCell ref="H10:O15"/>
    <mergeCell ref="H17:O20"/>
    <mergeCell ref="H22:O2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"/>
  <sheetViews>
    <sheetView workbookViewId="0">
      <selection activeCell="G3" sqref="G3"/>
    </sheetView>
  </sheetViews>
  <sheetFormatPr baseColWidth="10" defaultRowHeight="15" x14ac:dyDescent="0.25"/>
  <sheetData>
    <row r="3" spans="7:7" x14ac:dyDescent="0.25">
      <c r="G3" s="1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L18" sqref="L18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8" t="s">
        <v>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2:15" x14ac:dyDescent="0.25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2:15" x14ac:dyDescent="0.25"/>
    <row r="11" spans="2:15" x14ac:dyDescent="0.25">
      <c r="G11" s="9"/>
    </row>
    <row r="12" spans="2:15" x14ac:dyDescent="0.25">
      <c r="F12" s="9" t="s">
        <v>77</v>
      </c>
      <c r="G12" s="9"/>
      <c r="J12" s="2">
        <v>2</v>
      </c>
    </row>
    <row r="13" spans="2:15" x14ac:dyDescent="0.25">
      <c r="G13" s="9" t="s">
        <v>78</v>
      </c>
      <c r="J13" s="2">
        <v>3</v>
      </c>
    </row>
    <row r="14" spans="2:15" x14ac:dyDescent="0.25">
      <c r="G14" s="9" t="s">
        <v>79</v>
      </c>
      <c r="J14" s="2">
        <v>4</v>
      </c>
    </row>
    <row r="15" spans="2:15" x14ac:dyDescent="0.25">
      <c r="G15" s="9" t="s">
        <v>80</v>
      </c>
      <c r="J15" s="2">
        <v>5</v>
      </c>
    </row>
    <row r="16" spans="2:15" x14ac:dyDescent="0.25">
      <c r="G16" s="9" t="s">
        <v>81</v>
      </c>
      <c r="J16" s="2">
        <v>6</v>
      </c>
    </row>
    <row r="17" spans="7:10" x14ac:dyDescent="0.25">
      <c r="G17" s="9" t="s">
        <v>82</v>
      </c>
      <c r="J17" s="2">
        <v>7</v>
      </c>
    </row>
    <row r="18" spans="7:10" x14ac:dyDescent="0.25">
      <c r="G18" s="18" t="s">
        <v>83</v>
      </c>
      <c r="J18" s="2">
        <v>8</v>
      </c>
    </row>
    <row r="19" spans="7:10" x14ac:dyDescent="0.25">
      <c r="G19" s="9" t="s">
        <v>84</v>
      </c>
      <c r="J19" s="2">
        <v>9</v>
      </c>
    </row>
    <row r="20" spans="7:10" x14ac:dyDescent="0.25">
      <c r="G20" s="9" t="s">
        <v>85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5"/>
  <sheetViews>
    <sheetView zoomScaleNormal="100" workbookViewId="0">
      <selection activeCell="G5" sqref="G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29" t="s">
        <v>97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1"/>
    </row>
    <row r="2" spans="2:23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1"/>
    </row>
    <row r="3" spans="2:23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+B33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  <c r="R4" s="59"/>
      <c r="S4" s="59"/>
      <c r="T4" s="59"/>
      <c r="U4" s="59"/>
      <c r="V4" s="59"/>
      <c r="W4" s="59"/>
    </row>
    <row r="5" spans="2:23" x14ac:dyDescent="0.25">
      <c r="B5" s="5" t="str">
        <f>+B49</f>
        <v>3. Jóvenes de 15 a 24 años que trabajan</v>
      </c>
      <c r="R5" s="59"/>
      <c r="S5" s="59"/>
      <c r="T5" s="59"/>
      <c r="U5" s="59"/>
      <c r="V5" s="59"/>
      <c r="W5" s="59"/>
    </row>
    <row r="6" spans="2:23" x14ac:dyDescent="0.25">
      <c r="R6" s="59"/>
      <c r="S6" s="59"/>
      <c r="T6" s="59"/>
      <c r="U6" s="59"/>
      <c r="V6" s="59"/>
      <c r="W6" s="59"/>
    </row>
    <row r="7" spans="2:23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R7" s="59"/>
      <c r="S7" s="59"/>
      <c r="T7" s="59"/>
      <c r="U7" s="59"/>
      <c r="V7" s="59"/>
      <c r="W7" s="59"/>
    </row>
    <row r="8" spans="2:23" x14ac:dyDescent="0.25">
      <c r="B8" s="13"/>
      <c r="C8" s="12"/>
      <c r="D8" s="12"/>
      <c r="E8" s="12"/>
      <c r="F8" s="12"/>
      <c r="G8" s="12"/>
      <c r="H8" s="139" t="s">
        <v>93</v>
      </c>
      <c r="I8" s="139"/>
      <c r="J8" s="139"/>
      <c r="K8" s="139"/>
      <c r="L8" s="139"/>
      <c r="M8" s="139"/>
      <c r="N8" s="139"/>
      <c r="O8" s="139"/>
      <c r="P8" s="19"/>
    </row>
    <row r="9" spans="2:23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23" x14ac:dyDescent="0.25">
      <c r="B10" s="13"/>
      <c r="C10" s="12" t="s">
        <v>4</v>
      </c>
      <c r="D10" s="12"/>
      <c r="E10" s="12"/>
      <c r="F10" s="51">
        <f>+Áncash!F10+Apurímac!F10+Ayacucho!F10+Huancavelica!F10+Huánuco!F10+Ica!F10+Junín!F10+Pasco!F10</f>
        <v>4398475.4000000004</v>
      </c>
      <c r="H10" s="132" t="s">
        <v>53</v>
      </c>
      <c r="I10" s="132"/>
      <c r="J10" s="132"/>
      <c r="K10" s="133">
        <v>2016</v>
      </c>
      <c r="L10" s="134"/>
      <c r="M10" s="133">
        <v>2015</v>
      </c>
      <c r="N10" s="134"/>
      <c r="O10" s="135" t="s">
        <v>71</v>
      </c>
      <c r="P10" s="14"/>
    </row>
    <row r="11" spans="2:23" x14ac:dyDescent="0.25">
      <c r="B11" s="13"/>
      <c r="C11" s="12" t="s">
        <v>54</v>
      </c>
      <c r="D11" s="12"/>
      <c r="E11" s="12"/>
      <c r="F11" s="51">
        <f>+Áncash!F11+Apurímac!F11+Ayacucho!F11+Huancavelica!F11+Huánuco!F11+Ica!F11+Junín!F11+Pasco!F11</f>
        <v>1006357.3700000001</v>
      </c>
      <c r="H11" s="132"/>
      <c r="I11" s="132"/>
      <c r="J11" s="132"/>
      <c r="K11" s="48" t="s">
        <v>8</v>
      </c>
      <c r="L11" s="48" t="s">
        <v>9</v>
      </c>
      <c r="M11" s="48" t="s">
        <v>8</v>
      </c>
      <c r="N11" s="48" t="s">
        <v>9</v>
      </c>
      <c r="O11" s="136"/>
      <c r="P11" s="14"/>
    </row>
    <row r="12" spans="2:23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f>+Áncash!K12+Apurímac!K12+Ayacucho!K12+Huancavelica!K12+Huánuco!K12+Ica!K12+Junín!K12+Pasco!K12</f>
        <v>389747.69</v>
      </c>
      <c r="L12" s="72">
        <f>+K12/K16</f>
        <v>0.38728556847270296</v>
      </c>
      <c r="M12" s="49">
        <f>+Áncash!M12+Apurímac!M12+Ayacucho!M12+Huancavelica!M12+Huánuco!M12+Ica!M12+Junín!M12+Pasco!M12</f>
        <v>414173.6</v>
      </c>
      <c r="N12" s="72">
        <f>+M12/M16</f>
        <v>0.39582223237803837</v>
      </c>
      <c r="O12" s="97">
        <f>+(L12-N12)*100</f>
        <v>-0.85366639053354176</v>
      </c>
      <c r="P12" s="96">
        <f>+K12-M12</f>
        <v>-24425.909999999974</v>
      </c>
    </row>
    <row r="13" spans="2:23" x14ac:dyDescent="0.25">
      <c r="B13" s="13"/>
      <c r="C13" s="12" t="s">
        <v>19</v>
      </c>
      <c r="D13" s="12"/>
      <c r="E13" s="12"/>
      <c r="F13" s="85">
        <f>+F11/F10</f>
        <v>0.22879686220366266</v>
      </c>
      <c r="G13" s="12"/>
      <c r="H13" s="22" t="s">
        <v>13</v>
      </c>
      <c r="I13" s="21"/>
      <c r="J13" s="20"/>
      <c r="K13" s="49">
        <f>+Áncash!K13+Apurímac!K13+Ayacucho!K13+Huancavelica!K13+Huánuco!K13+Ica!K13+Junín!K13+Pasco!K13</f>
        <v>193735.63</v>
      </c>
      <c r="L13" s="72">
        <f>+K13/K16</f>
        <v>0.19251175958981886</v>
      </c>
      <c r="M13" s="49">
        <f>+Áncash!M13+Apurímac!M13+Ayacucho!M13+Huancavelica!M13+Huánuco!M13+Ica!M13+Junín!M13+Pasco!M13</f>
        <v>213300.84999999998</v>
      </c>
      <c r="N13" s="72">
        <f>+M13/M16</f>
        <v>0.20384983160475004</v>
      </c>
      <c r="O13" s="97">
        <f t="shared" ref="O13:O16" si="0">+(L13-N13)*100</f>
        <v>-1.1338072014931173</v>
      </c>
      <c r="P13" s="96">
        <f t="shared" ref="P13:P16" si="1">+K13-M13</f>
        <v>-19565.219999999972</v>
      </c>
    </row>
    <row r="14" spans="2:23" x14ac:dyDescent="0.25">
      <c r="B14" s="13"/>
      <c r="C14" s="12"/>
      <c r="D14" s="12"/>
      <c r="E14" s="12"/>
      <c r="F14" s="12"/>
      <c r="G14" s="12"/>
      <c r="H14" s="22" t="s">
        <v>15</v>
      </c>
      <c r="I14" s="21"/>
      <c r="J14" s="20"/>
      <c r="K14" s="49">
        <f>+Áncash!K14+Apurímac!K14+Ayacucho!K14+Huancavelica!K14+Huánuco!K14+Ica!K14+Junín!K14+Pasco!K14</f>
        <v>263816.32000000001</v>
      </c>
      <c r="L14" s="72">
        <f>+K14/K16</f>
        <v>0.26214973452075241</v>
      </c>
      <c r="M14" s="49">
        <f>+Áncash!M14+Apurímac!M14+Ayacucho!M14+Huancavelica!M14+Huánuco!M14+Ica!M14+Junín!M14+Pasco!M14</f>
        <v>261759.36000000002</v>
      </c>
      <c r="N14" s="72">
        <f>+M14/M16</f>
        <v>0.25016122278447156</v>
      </c>
      <c r="O14" s="97">
        <f t="shared" si="0"/>
        <v>1.1988511736280849</v>
      </c>
      <c r="P14" s="96">
        <f t="shared" si="1"/>
        <v>2056.9599999999919</v>
      </c>
    </row>
    <row r="15" spans="2:23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f>+Áncash!K15+Apurímac!K15+Ayacucho!K15+Huancavelica!K15+Huánuco!K15+Ica!K15+Junín!K15+Pasco!K15</f>
        <v>159057.74</v>
      </c>
      <c r="L15" s="92">
        <f>+K15/K16</f>
        <v>0.15805293741672563</v>
      </c>
      <c r="M15" s="52">
        <f>+Áncash!M15+Apurímac!M15+Ayacucho!M15+Huancavelica!M15+Huánuco!M15+Ica!M15+Junín!M15+Pasco!M15</f>
        <v>157128.84</v>
      </c>
      <c r="N15" s="92">
        <f>+M15/M16</f>
        <v>0.15016671323274011</v>
      </c>
      <c r="O15" s="97">
        <f t="shared" si="0"/>
        <v>0.78862241839855185</v>
      </c>
      <c r="P15" s="96">
        <f t="shared" si="1"/>
        <v>1928.8999999999942</v>
      </c>
    </row>
    <row r="16" spans="2:23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1006357.3800000001</v>
      </c>
      <c r="L16" s="94">
        <f>SUM(L12:L15)</f>
        <v>0.99999999999999989</v>
      </c>
      <c r="M16" s="93">
        <f>SUM(M12:M15)</f>
        <v>1046362.6499999999</v>
      </c>
      <c r="N16" s="94">
        <f>SUM(N12:N15)</f>
        <v>1</v>
      </c>
      <c r="O16" s="98">
        <f t="shared" si="0"/>
        <v>-1.1102230246251565E-14</v>
      </c>
      <c r="P16" s="96">
        <f t="shared" si="1"/>
        <v>-40005.269999999786</v>
      </c>
    </row>
    <row r="17" spans="2:16" ht="15" customHeight="1" x14ac:dyDescent="0.25">
      <c r="B17" s="13"/>
      <c r="C17" s="137" t="s">
        <v>87</v>
      </c>
      <c r="D17" s="137"/>
      <c r="E17" s="137"/>
      <c r="F17" s="137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38"/>
      <c r="D18" s="138"/>
      <c r="E18" s="138"/>
      <c r="F18" s="138"/>
      <c r="G18" s="12"/>
      <c r="H18" s="46"/>
      <c r="I18" s="46"/>
      <c r="J18" s="46"/>
      <c r="K18" s="46"/>
      <c r="L18" s="46"/>
      <c r="M18" s="46"/>
      <c r="N18" s="78"/>
      <c r="O18" s="46"/>
      <c r="P18" s="14"/>
    </row>
    <row r="19" spans="2:16" x14ac:dyDescent="0.25">
      <c r="B19" s="13"/>
      <c r="C19" s="62" t="s">
        <v>50</v>
      </c>
      <c r="D19" s="62" t="s">
        <v>64</v>
      </c>
      <c r="E19" s="62" t="s">
        <v>86</v>
      </c>
      <c r="F19" s="62" t="s">
        <v>89</v>
      </c>
      <c r="I19" s="46"/>
      <c r="L19" s="78"/>
      <c r="M19" s="65"/>
      <c r="N19" s="46"/>
      <c r="O19" s="46"/>
      <c r="P19" s="14"/>
    </row>
    <row r="20" spans="2:16" x14ac:dyDescent="0.25">
      <c r="B20" s="13"/>
      <c r="C20" s="113" t="s">
        <v>83</v>
      </c>
      <c r="D20" s="51">
        <f>+Ica!K15</f>
        <v>25530.82</v>
      </c>
      <c r="E20" s="85">
        <f t="shared" ref="E20:E27" si="2">+D20/D$28</f>
        <v>0.1605129055649854</v>
      </c>
      <c r="F20" s="85">
        <f>+Ica!L15</f>
        <v>0.20167414975116199</v>
      </c>
      <c r="G20" s="117">
        <f>+Ica!F11</f>
        <v>126594.41</v>
      </c>
      <c r="L20" s="3"/>
      <c r="M20" s="3"/>
      <c r="N20" s="3"/>
      <c r="O20" s="46"/>
      <c r="P20" s="14"/>
    </row>
    <row r="21" spans="2:16" x14ac:dyDescent="0.25">
      <c r="B21" s="13"/>
      <c r="C21" s="113" t="s">
        <v>80</v>
      </c>
      <c r="D21" s="51">
        <f>+Ayacucho!K15</f>
        <v>21883.96</v>
      </c>
      <c r="E21" s="85">
        <f t="shared" si="2"/>
        <v>0.13758500529430381</v>
      </c>
      <c r="F21" s="85">
        <f>+Ayacucho!L15</f>
        <v>0.19290237151174772</v>
      </c>
      <c r="G21" s="117">
        <f>+Ayacucho!F11</f>
        <v>113445.78</v>
      </c>
      <c r="L21" s="3"/>
      <c r="M21" s="3"/>
      <c r="N21" s="3"/>
      <c r="O21" s="46"/>
      <c r="P21" s="14"/>
    </row>
    <row r="22" spans="2:16" x14ac:dyDescent="0.25">
      <c r="B22" s="13"/>
      <c r="C22" s="113" t="s">
        <v>85</v>
      </c>
      <c r="D22" s="51">
        <f>+Pasco!K15</f>
        <v>9174.61</v>
      </c>
      <c r="E22" s="85">
        <f t="shared" si="2"/>
        <v>5.7681003137602743E-2</v>
      </c>
      <c r="F22" s="85">
        <f>+Pasco!L15</f>
        <v>0.16763000922141277</v>
      </c>
      <c r="G22" s="117">
        <f>+Pasco!F11</f>
        <v>54731.31</v>
      </c>
      <c r="L22" s="3"/>
      <c r="M22" s="3"/>
      <c r="N22" s="3"/>
      <c r="O22" s="46"/>
      <c r="P22" s="14"/>
    </row>
    <row r="23" spans="2:16" x14ac:dyDescent="0.25">
      <c r="B23" s="13"/>
      <c r="C23" s="113" t="s">
        <v>78</v>
      </c>
      <c r="D23" s="51">
        <f>+Áncash!K15</f>
        <v>29486.240000000002</v>
      </c>
      <c r="E23" s="85">
        <f t="shared" si="2"/>
        <v>0.18538073029328847</v>
      </c>
      <c r="F23" s="85">
        <f>+Áncash!L15</f>
        <v>0.15931283055954626</v>
      </c>
      <c r="G23" s="117">
        <f>+Áncash!F11</f>
        <v>185083.9</v>
      </c>
      <c r="L23" s="3"/>
      <c r="M23" s="3"/>
      <c r="N23" s="3"/>
      <c r="O23" s="46"/>
      <c r="P23" s="14"/>
    </row>
    <row r="24" spans="2:16" x14ac:dyDescent="0.25">
      <c r="B24" s="13"/>
      <c r="C24" s="113" t="s">
        <v>82</v>
      </c>
      <c r="D24" s="51">
        <f>+Huánuco!K15</f>
        <v>22564.71</v>
      </c>
      <c r="E24" s="85">
        <f t="shared" si="2"/>
        <v>0.14186489761516793</v>
      </c>
      <c r="F24" s="85">
        <f>+Huánuco!L15</f>
        <v>0.15667685270242404</v>
      </c>
      <c r="G24" s="117">
        <f>+Huánuco!F11</f>
        <v>144020.71</v>
      </c>
      <c r="L24" s="3"/>
      <c r="M24" s="3"/>
      <c r="N24" s="3"/>
      <c r="O24" s="46"/>
      <c r="P24" s="14"/>
    </row>
    <row r="25" spans="2:16" x14ac:dyDescent="0.25">
      <c r="B25" s="13"/>
      <c r="C25" s="113" t="s">
        <v>84</v>
      </c>
      <c r="D25" s="51">
        <f>+Junín!K15</f>
        <v>34592.160000000003</v>
      </c>
      <c r="E25" s="85">
        <f t="shared" si="2"/>
        <v>0.2174817773721669</v>
      </c>
      <c r="F25" s="85">
        <f>+Junín!L15</f>
        <v>0.15484879460269935</v>
      </c>
      <c r="G25" s="117">
        <f>+Junín!F11</f>
        <v>223393.15</v>
      </c>
      <c r="L25" s="3"/>
      <c r="M25" s="3"/>
      <c r="N25" s="3"/>
      <c r="O25" s="46"/>
      <c r="P25" s="14"/>
    </row>
    <row r="26" spans="2:16" x14ac:dyDescent="0.25">
      <c r="B26" s="13"/>
      <c r="C26" s="113" t="s">
        <v>81</v>
      </c>
      <c r="D26" s="51">
        <f>+Huancavelica!K15</f>
        <v>8545.2999999999993</v>
      </c>
      <c r="E26" s="85">
        <f t="shared" si="2"/>
        <v>5.3724515386676559E-2</v>
      </c>
      <c r="F26" s="85">
        <f>+Huancavelica!L15</f>
        <v>0.10646495557097412</v>
      </c>
      <c r="G26" s="117">
        <f>+Huancavelica!F11</f>
        <v>80263.960000000006</v>
      </c>
      <c r="L26" s="3"/>
      <c r="M26" s="3"/>
      <c r="N26" s="3"/>
      <c r="O26" s="82"/>
      <c r="P26" s="14"/>
    </row>
    <row r="27" spans="2:16" x14ac:dyDescent="0.25">
      <c r="B27" s="13"/>
      <c r="C27" s="113" t="s">
        <v>79</v>
      </c>
      <c r="D27" s="51">
        <f>+Apurímac!K15</f>
        <v>7279.94</v>
      </c>
      <c r="E27" s="85">
        <f t="shared" si="2"/>
        <v>4.5769165335808243E-2</v>
      </c>
      <c r="F27" s="85">
        <f>+Apurímac!L15</f>
        <v>9.2356708907522761E-2</v>
      </c>
      <c r="G27" s="117">
        <f>+Apurímac!F11</f>
        <v>78824.149999999994</v>
      </c>
      <c r="L27" s="3"/>
      <c r="M27" s="3"/>
      <c r="N27" s="3"/>
      <c r="O27" s="82"/>
      <c r="P27" s="14"/>
    </row>
    <row r="28" spans="2:16" x14ac:dyDescent="0.25">
      <c r="B28" s="13"/>
      <c r="C28" s="114" t="s">
        <v>1</v>
      </c>
      <c r="D28" s="115">
        <f>SUM(D20:D27)</f>
        <v>159057.74</v>
      </c>
      <c r="E28" s="118">
        <f>SUM(E20:E27)</f>
        <v>1.0000000000000002</v>
      </c>
      <c r="F28" s="116">
        <f>+L15</f>
        <v>0.15805293741672563</v>
      </c>
      <c r="G28" s="117">
        <f>SUM(G20:G27)</f>
        <v>1006357.37</v>
      </c>
      <c r="L28" s="3"/>
      <c r="M28" s="3"/>
      <c r="N28" s="3"/>
      <c r="O28" s="46"/>
      <c r="P28" s="14"/>
    </row>
    <row r="29" spans="2:16" x14ac:dyDescent="0.25">
      <c r="B29" s="13"/>
      <c r="C29" s="35" t="s">
        <v>51</v>
      </c>
      <c r="D29" s="12"/>
      <c r="E29" s="12"/>
      <c r="F29" s="3"/>
      <c r="G29" s="3"/>
      <c r="L29" s="3"/>
      <c r="M29" s="3"/>
      <c r="N29" s="3"/>
      <c r="O29" s="46"/>
      <c r="P29" s="14"/>
    </row>
    <row r="30" spans="2:16" x14ac:dyDescent="0.25">
      <c r="B30" s="13"/>
      <c r="C30" s="35" t="s">
        <v>52</v>
      </c>
      <c r="D30" s="12"/>
      <c r="E30" s="3"/>
      <c r="F30" s="3"/>
      <c r="G30" s="3"/>
      <c r="L30" s="3"/>
      <c r="M30" s="3"/>
      <c r="N30" s="3"/>
      <c r="P30" s="14"/>
    </row>
    <row r="31" spans="2:16" x14ac:dyDescent="0.25">
      <c r="B31" s="15"/>
      <c r="C31" s="16"/>
      <c r="D31" s="16"/>
      <c r="E31" s="16"/>
      <c r="F31" s="16"/>
      <c r="G31" s="16"/>
      <c r="H31" s="74"/>
      <c r="I31" s="16"/>
      <c r="J31" s="16"/>
      <c r="K31" s="16"/>
      <c r="L31" s="16"/>
      <c r="M31" s="16"/>
      <c r="N31" s="16"/>
      <c r="O31" s="16"/>
      <c r="P31" s="17"/>
    </row>
    <row r="33" spans="2:16" x14ac:dyDescent="0.25">
      <c r="B33" s="25" t="s">
        <v>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2:16" x14ac:dyDescent="0.25">
      <c r="B34" s="13"/>
      <c r="C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3"/>
      <c r="C35" s="130" t="s">
        <v>25</v>
      </c>
      <c r="D35" s="130"/>
      <c r="E35" s="130"/>
      <c r="F35" s="130"/>
      <c r="G35" s="130"/>
      <c r="H35" s="12"/>
      <c r="I35" s="12"/>
      <c r="J35" s="12"/>
      <c r="K35" s="12" t="s">
        <v>49</v>
      </c>
      <c r="L35" s="12"/>
      <c r="N35" s="12"/>
      <c r="O35" s="12"/>
      <c r="P35" s="14"/>
    </row>
    <row r="36" spans="2:16" ht="15" customHeight="1" x14ac:dyDescent="0.25">
      <c r="B36" s="13"/>
      <c r="C36" s="32" t="s">
        <v>2</v>
      </c>
      <c r="D36" s="32" t="s">
        <v>6</v>
      </c>
      <c r="E36" s="32" t="s">
        <v>7</v>
      </c>
      <c r="F36" s="32" t="s">
        <v>1</v>
      </c>
      <c r="G36" s="33" t="s">
        <v>22</v>
      </c>
      <c r="H36" s="34" t="s">
        <v>24</v>
      </c>
      <c r="K36" s="32" t="s">
        <v>2</v>
      </c>
      <c r="L36" s="32" t="s">
        <v>6</v>
      </c>
      <c r="M36" s="32" t="s">
        <v>7</v>
      </c>
      <c r="N36" s="32" t="s">
        <v>1</v>
      </c>
      <c r="O36" s="12"/>
      <c r="P36" s="14"/>
    </row>
    <row r="37" spans="2:16" x14ac:dyDescent="0.25">
      <c r="B37" s="13"/>
      <c r="C37" s="90">
        <v>2009</v>
      </c>
      <c r="D37" s="49">
        <f>+Áncash!D25+Apurímac!D25+Ayacucho!D25+Huancavelica!D25+Huánuco!D25+Ica!D25+Junín!D25+Pasco!D25</f>
        <v>57044.739999999991</v>
      </c>
      <c r="E37" s="49">
        <f>+Áncash!E25+Apurímac!E25+Ayacucho!E25+Huancavelica!E25+Huánuco!E25+Ica!E25+Junín!E25+Pasco!E25</f>
        <v>85235.709999999992</v>
      </c>
      <c r="F37" s="49">
        <f>+E37+D37</f>
        <v>142280.44999999998</v>
      </c>
      <c r="G37" s="88">
        <f>+F37/H37</f>
        <v>0.13326993009298654</v>
      </c>
      <c r="H37" s="50">
        <f>+Áncash!H25+Apurímac!H25+Ayacucho!H25+Huancavelica!H25+Huánuco!H25+Ica!H25+Junín!H25+Pasco!H25</f>
        <v>1067611.05</v>
      </c>
      <c r="I37" s="60"/>
      <c r="J37" s="60"/>
      <c r="K37" s="90">
        <v>2009</v>
      </c>
      <c r="L37" s="61">
        <f>+D37/F37</f>
        <v>0.40093168105667359</v>
      </c>
      <c r="M37" s="61">
        <f>+E37/F37</f>
        <v>0.59906831894332635</v>
      </c>
      <c r="N37" s="61">
        <f>+M37+L37</f>
        <v>1</v>
      </c>
      <c r="O37" s="84"/>
      <c r="P37" s="83"/>
    </row>
    <row r="38" spans="2:16" x14ac:dyDescent="0.25">
      <c r="B38" s="13"/>
      <c r="C38" s="90">
        <v>2010</v>
      </c>
      <c r="D38" s="49">
        <f>+Áncash!D26+Apurímac!D26+Ayacucho!D26+Huancavelica!D26+Huánuco!D26+Ica!D26+Junín!D26+Pasco!D26</f>
        <v>55703.479999999996</v>
      </c>
      <c r="E38" s="49">
        <f>+Áncash!E26+Apurímac!E26+Ayacucho!E26+Huancavelica!E26+Huánuco!E26+Ica!E26+Junín!E26+Pasco!E26</f>
        <v>82767.790000000008</v>
      </c>
      <c r="F38" s="49">
        <f t="shared" ref="F38:F44" si="3">+E38+D38</f>
        <v>138471.27000000002</v>
      </c>
      <c r="G38" s="88">
        <f t="shared" ref="G38:G44" si="4">+F38/H38</f>
        <v>0.1275083224730027</v>
      </c>
      <c r="H38" s="50">
        <f>+Áncash!H26+Apurímac!H26+Ayacucho!H26+Huancavelica!H26+Huánuco!H26+Ica!H26+Junín!H26+Pasco!H26</f>
        <v>1085978.2899999998</v>
      </c>
      <c r="I38" s="60"/>
      <c r="J38" s="60"/>
      <c r="K38" s="90">
        <v>2010</v>
      </c>
      <c r="L38" s="61">
        <f t="shared" ref="L38:L44" si="5">+D38/F38</f>
        <v>0.40227463790864337</v>
      </c>
      <c r="M38" s="61">
        <f t="shared" ref="M38:M44" si="6">+E38/F38</f>
        <v>0.59772536209135652</v>
      </c>
      <c r="N38" s="61">
        <f t="shared" ref="N38:N44" si="7">+M38+L38</f>
        <v>0.99999999999999989</v>
      </c>
      <c r="O38" s="84"/>
      <c r="P38" s="83"/>
    </row>
    <row r="39" spans="2:16" x14ac:dyDescent="0.25">
      <c r="B39" s="13"/>
      <c r="C39" s="90">
        <v>2011</v>
      </c>
      <c r="D39" s="49">
        <f>+Áncash!D27+Apurímac!D27+Ayacucho!D27+Huancavelica!D27+Huánuco!D27+Ica!D27+Junín!D27+Pasco!D27</f>
        <v>54188.430000000008</v>
      </c>
      <c r="E39" s="49">
        <f>+Áncash!E27+Apurímac!E27+Ayacucho!E27+Huancavelica!E27+Huánuco!E27+Ica!E27+Junín!E27+Pasco!E27</f>
        <v>86529.9</v>
      </c>
      <c r="F39" s="49">
        <f t="shared" si="3"/>
        <v>140718.33000000002</v>
      </c>
      <c r="G39" s="88">
        <f t="shared" si="4"/>
        <v>0.12761964953461674</v>
      </c>
      <c r="H39" s="50">
        <f>+Áncash!H27+Apurímac!H27+Ayacucho!H27+Huancavelica!H27+Huánuco!H27+Ica!H27+Junín!H27+Pasco!H27</f>
        <v>1102638.43</v>
      </c>
      <c r="I39" s="60"/>
      <c r="J39" s="60"/>
      <c r="K39" s="90">
        <v>2011</v>
      </c>
      <c r="L39" s="61">
        <f t="shared" si="5"/>
        <v>0.38508437386941702</v>
      </c>
      <c r="M39" s="61">
        <f t="shared" si="6"/>
        <v>0.61491562613058293</v>
      </c>
      <c r="N39" s="61">
        <f t="shared" si="7"/>
        <v>1</v>
      </c>
      <c r="O39" s="84"/>
      <c r="P39" s="83"/>
    </row>
    <row r="40" spans="2:16" x14ac:dyDescent="0.25">
      <c r="B40" s="13"/>
      <c r="C40" s="90">
        <v>2012</v>
      </c>
      <c r="D40" s="49">
        <f>+Áncash!D28+Apurímac!D28+Ayacucho!D28+Huancavelica!D28+Huánuco!D28+Ica!D28+Junín!D28+Pasco!D28</f>
        <v>64827.45</v>
      </c>
      <c r="E40" s="49">
        <f>+Áncash!E28+Apurímac!E28+Ayacucho!E28+Huancavelica!E28+Huánuco!E28+Ica!E28+Junín!E28+Pasco!E28</f>
        <v>92478.01999999999</v>
      </c>
      <c r="F40" s="49">
        <f t="shared" si="3"/>
        <v>157305.46999999997</v>
      </c>
      <c r="G40" s="88">
        <f t="shared" si="4"/>
        <v>0.14221439771892055</v>
      </c>
      <c r="H40" s="50">
        <f>+Áncash!H28+Apurímac!H28+Ayacucho!H28+Huancavelica!H28+Huánuco!H28+Ica!H28+Junín!H28+Pasco!H28</f>
        <v>1106114.9400000002</v>
      </c>
      <c r="K40" s="90">
        <v>2012</v>
      </c>
      <c r="L40" s="61">
        <f t="shared" si="5"/>
        <v>0.41211186108149966</v>
      </c>
      <c r="M40" s="61">
        <f t="shared" si="6"/>
        <v>0.58788813891850045</v>
      </c>
      <c r="N40" s="61">
        <f t="shared" si="7"/>
        <v>1</v>
      </c>
      <c r="O40" s="84"/>
      <c r="P40" s="83"/>
    </row>
    <row r="41" spans="2:16" x14ac:dyDescent="0.25">
      <c r="B41" s="13"/>
      <c r="C41" s="90">
        <v>2013</v>
      </c>
      <c r="D41" s="49">
        <f>+Áncash!D29+Apurímac!D29+Ayacucho!D29+Huancavelica!D29+Huánuco!D29+Ica!D29+Junín!D29+Pasco!D29</f>
        <v>64205.34</v>
      </c>
      <c r="E41" s="49">
        <f>+Áncash!E29+Apurímac!E29+Ayacucho!E29+Huancavelica!E29+Huánuco!E29+Ica!E29+Junín!E29+Pasco!E29</f>
        <v>80220.91</v>
      </c>
      <c r="F41" s="49">
        <f t="shared" si="3"/>
        <v>144426.25</v>
      </c>
      <c r="G41" s="88">
        <f t="shared" si="4"/>
        <v>0.1344741465320784</v>
      </c>
      <c r="H41" s="50">
        <f>+Áncash!H29+Apurímac!H29+Ayacucho!H29+Huancavelica!H29+Huánuco!H29+Ica!H29+Junín!H29+Pasco!H29</f>
        <v>1074007.56</v>
      </c>
      <c r="K41" s="90">
        <v>2013</v>
      </c>
      <c r="L41" s="61">
        <f t="shared" si="5"/>
        <v>0.44455450446161965</v>
      </c>
      <c r="M41" s="61">
        <f t="shared" si="6"/>
        <v>0.5554454955383803</v>
      </c>
      <c r="N41" s="61">
        <f t="shared" si="7"/>
        <v>1</v>
      </c>
      <c r="O41" s="84"/>
      <c r="P41" s="83"/>
    </row>
    <row r="42" spans="2:16" x14ac:dyDescent="0.25">
      <c r="B42" s="13"/>
      <c r="C42" s="90">
        <v>2014</v>
      </c>
      <c r="D42" s="49">
        <f>+Áncash!D30+Apurímac!D30+Ayacucho!D30+Huancavelica!D30+Huánuco!D30+Ica!D30+Junín!D30+Pasco!D30</f>
        <v>51418.659999999989</v>
      </c>
      <c r="E42" s="49">
        <f>+Áncash!E30+Apurímac!E30+Ayacucho!E30+Huancavelica!E30+Huánuco!E30+Ica!E30+Junín!E30+Pasco!E30</f>
        <v>98911.01</v>
      </c>
      <c r="F42" s="49">
        <f t="shared" si="3"/>
        <v>150329.66999999998</v>
      </c>
      <c r="G42" s="88">
        <f t="shared" si="4"/>
        <v>0.13933023227345145</v>
      </c>
      <c r="H42" s="50">
        <f>+Áncash!H30+Apurímac!H30+Ayacucho!H30+Huancavelica!H30+Huánuco!H30+Ica!H30+Junín!H30+Pasco!H30</f>
        <v>1078945.0900000001</v>
      </c>
      <c r="I42" s="12"/>
      <c r="K42" s="90">
        <v>2014</v>
      </c>
      <c r="L42" s="61">
        <f t="shared" si="5"/>
        <v>0.34203933262143127</v>
      </c>
      <c r="M42" s="61">
        <f t="shared" si="6"/>
        <v>0.65796066737856873</v>
      </c>
      <c r="N42" s="61">
        <f t="shared" si="7"/>
        <v>1</v>
      </c>
      <c r="O42" s="84"/>
      <c r="P42" s="83"/>
    </row>
    <row r="43" spans="2:16" x14ac:dyDescent="0.25">
      <c r="B43" s="13"/>
      <c r="C43" s="90">
        <v>2015</v>
      </c>
      <c r="D43" s="49">
        <f>+Áncash!D31+Apurímac!D31+Ayacucho!D31+Huancavelica!D31+Huánuco!D31+Ica!D31+Junín!D31+Pasco!D31</f>
        <v>62437.600000000006</v>
      </c>
      <c r="E43" s="49">
        <f>+Áncash!E31+Apurímac!E31+Ayacucho!E31+Huancavelica!E31+Huánuco!E31+Ica!E31+Junín!E31+Pasco!E31</f>
        <v>94691.24</v>
      </c>
      <c r="F43" s="49">
        <f t="shared" si="3"/>
        <v>157128.84000000003</v>
      </c>
      <c r="G43" s="88">
        <f t="shared" si="4"/>
        <v>0.15016671323274011</v>
      </c>
      <c r="H43" s="50">
        <f>+Áncash!H31+Apurímac!H31+Ayacucho!H31+Huancavelica!H31+Huánuco!H31+Ica!H31+Junín!H31+Pasco!H31</f>
        <v>1046362.65</v>
      </c>
      <c r="I43" s="12"/>
      <c r="K43" s="90">
        <v>2015</v>
      </c>
      <c r="L43" s="61">
        <f t="shared" si="5"/>
        <v>0.3973656268320952</v>
      </c>
      <c r="M43" s="61">
        <f t="shared" si="6"/>
        <v>0.60263437316790469</v>
      </c>
      <c r="N43" s="61">
        <f t="shared" si="7"/>
        <v>0.99999999999999989</v>
      </c>
      <c r="O43" s="84"/>
      <c r="P43" s="83"/>
    </row>
    <row r="44" spans="2:16" x14ac:dyDescent="0.25">
      <c r="B44" s="13"/>
      <c r="C44" s="90">
        <v>2016</v>
      </c>
      <c r="D44" s="49">
        <f>+Áncash!D32+Apurímac!D32+Ayacucho!D32+Huancavelica!D32+Huánuco!D32+Ica!D32+Junín!D32+Pasco!D32</f>
        <v>66135.37</v>
      </c>
      <c r="E44" s="49">
        <f>+Áncash!E32+Apurímac!E32+Ayacucho!E32+Huancavelica!E32+Huánuco!E32+Ica!E32+Junín!E32+Pasco!E32</f>
        <v>92922.37</v>
      </c>
      <c r="F44" s="49">
        <f t="shared" si="3"/>
        <v>159057.74</v>
      </c>
      <c r="G44" s="88">
        <f t="shared" si="4"/>
        <v>0.15805293898727046</v>
      </c>
      <c r="H44" s="50">
        <f>+Áncash!H32+Apurímac!H32+Ayacucho!H32+Huancavelica!H32+Huánuco!H32+Ica!H32+Junín!H32+Pasco!H32</f>
        <v>1006357.3700000001</v>
      </c>
      <c r="I44" s="79"/>
      <c r="J44" s="66"/>
      <c r="K44" s="90">
        <v>2016</v>
      </c>
      <c r="L44" s="61">
        <f t="shared" si="5"/>
        <v>0.41579472963717451</v>
      </c>
      <c r="M44" s="61">
        <f t="shared" si="6"/>
        <v>0.58420527036282544</v>
      </c>
      <c r="N44" s="61">
        <f t="shared" si="7"/>
        <v>1</v>
      </c>
      <c r="O44" s="75">
        <f>+D37-D44</f>
        <v>-9090.6300000000047</v>
      </c>
      <c r="P44" s="76">
        <f>+E37-E44</f>
        <v>-7686.6600000000035</v>
      </c>
    </row>
    <row r="45" spans="2:16" x14ac:dyDescent="0.25">
      <c r="B45" s="13"/>
      <c r="C45" s="131" t="s">
        <v>16</v>
      </c>
      <c r="D45" s="131"/>
      <c r="E45" s="131"/>
      <c r="F45" s="131"/>
      <c r="G45" s="131"/>
      <c r="H45" s="12"/>
      <c r="I45" s="123"/>
      <c r="J45" s="12"/>
      <c r="K45" s="12"/>
      <c r="L45" s="12"/>
      <c r="N45" s="12"/>
      <c r="O45" s="12"/>
      <c r="P45" s="14"/>
    </row>
    <row r="46" spans="2:16" ht="15" customHeight="1" x14ac:dyDescent="0.25">
      <c r="B46" s="13"/>
      <c r="C46" s="147" t="s">
        <v>23</v>
      </c>
      <c r="D46" s="147"/>
      <c r="E46" s="147"/>
      <c r="F46" s="147"/>
      <c r="G46" s="147"/>
      <c r="H46" s="147"/>
      <c r="I46" s="12"/>
      <c r="J46" s="12"/>
      <c r="K46" s="12"/>
      <c r="L46" s="12"/>
      <c r="M46" s="12"/>
      <c r="N46" s="12"/>
      <c r="O46" s="12"/>
      <c r="P46" s="14"/>
    </row>
    <row r="47" spans="2:16" x14ac:dyDescent="0.25">
      <c r="B47" s="15"/>
      <c r="C47" s="148"/>
      <c r="D47" s="148"/>
      <c r="E47" s="148"/>
      <c r="F47" s="148"/>
      <c r="G47" s="148"/>
      <c r="H47" s="148"/>
      <c r="I47" s="16"/>
      <c r="J47" s="16"/>
      <c r="K47" s="16"/>
      <c r="L47" s="16"/>
      <c r="M47" s="16"/>
      <c r="N47" s="16"/>
      <c r="O47" s="16"/>
      <c r="P47" s="17"/>
    </row>
    <row r="49" spans="2:16" x14ac:dyDescent="0.25">
      <c r="B49" s="25" t="s">
        <v>10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30" t="s">
        <v>31</v>
      </c>
      <c r="D51" s="130"/>
      <c r="E51" s="130"/>
      <c r="F51" s="130"/>
      <c r="G51" s="43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3"/>
      <c r="C52" s="38" t="s">
        <v>32</v>
      </c>
      <c r="D52" s="39"/>
      <c r="E52" s="47" t="s">
        <v>33</v>
      </c>
      <c r="F52" s="48" t="s">
        <v>9</v>
      </c>
      <c r="G52" s="43"/>
      <c r="J52" s="12"/>
      <c r="K52" s="12" t="s">
        <v>72</v>
      </c>
      <c r="L52" s="12"/>
      <c r="M52" s="12"/>
      <c r="N52" s="12" t="s">
        <v>73</v>
      </c>
      <c r="O52" s="12"/>
      <c r="P52" s="14"/>
    </row>
    <row r="53" spans="2:16" x14ac:dyDescent="0.25">
      <c r="B53" s="13"/>
      <c r="C53" s="107" t="s">
        <v>26</v>
      </c>
      <c r="D53" s="108"/>
      <c r="E53" s="54">
        <f>+Áncash!E41+Apurímac!E41+Ayacucho!E41+Huancavelica!E41+Huánuco!E41+Ica!E41+Junín!E41+Pasco!E41</f>
        <v>528727.16999999993</v>
      </c>
      <c r="F53" s="72">
        <f>+E53/E57</f>
        <v>0.52538708465575124</v>
      </c>
      <c r="G53" s="119"/>
      <c r="H53" s="55" t="s">
        <v>41</v>
      </c>
      <c r="I53" s="100">
        <f>+E53+E54</f>
        <v>572325.64999999991</v>
      </c>
      <c r="J53" s="12"/>
      <c r="K53" s="55" t="s">
        <v>55</v>
      </c>
      <c r="L53" s="102">
        <f>+E53/I53</f>
        <v>0.9238222504967234</v>
      </c>
      <c r="M53" s="12"/>
      <c r="N53" s="55" t="s">
        <v>75</v>
      </c>
      <c r="O53" s="102">
        <f>+E55/I54</f>
        <v>2.3194110716283346E-2</v>
      </c>
      <c r="P53" s="14"/>
    </row>
    <row r="54" spans="2:16" x14ac:dyDescent="0.25">
      <c r="B54" s="13"/>
      <c r="C54" s="107" t="s">
        <v>39</v>
      </c>
      <c r="D54" s="108"/>
      <c r="E54" s="54">
        <f>+Áncash!E42+Apurímac!E42+Ayacucho!E42+Huancavelica!E42+Huánuco!E42+Ica!E42+Junín!E42+Pasco!E42</f>
        <v>43598.479999999996</v>
      </c>
      <c r="F54" s="72">
        <f>+E54/E57</f>
        <v>4.3323058852114744E-2</v>
      </c>
      <c r="G54" s="43"/>
      <c r="H54" s="56" t="s">
        <v>42</v>
      </c>
      <c r="I54" s="101">
        <f>+E55+E56</f>
        <v>434031.73</v>
      </c>
      <c r="J54" s="12"/>
      <c r="K54" s="56" t="s">
        <v>56</v>
      </c>
      <c r="L54" s="103">
        <f>+E54/I53</f>
        <v>7.6177749503276673E-2</v>
      </c>
      <c r="M54" s="12"/>
      <c r="N54" s="56" t="s">
        <v>74</v>
      </c>
      <c r="O54" s="103">
        <f>+E56/I54</f>
        <v>0.9768058892837167</v>
      </c>
      <c r="P54" s="14"/>
    </row>
    <row r="55" spans="2:16" x14ac:dyDescent="0.25">
      <c r="B55" s="13"/>
      <c r="C55" s="107" t="s">
        <v>27</v>
      </c>
      <c r="D55" s="108"/>
      <c r="E55" s="54">
        <f>+Áncash!E43+Apurímac!E43+Ayacucho!E43+Huancavelica!E43+Huánuco!E43+Ica!E43+Junín!E43+Pasco!E43</f>
        <v>10066.98</v>
      </c>
      <c r="F55" s="72">
        <f>+E55/E57</f>
        <v>1.0003384682288513E-2</v>
      </c>
      <c r="G55" s="43"/>
      <c r="I55" s="53"/>
      <c r="J55" s="12"/>
      <c r="K55" s="12"/>
      <c r="L55" s="12"/>
      <c r="M55" s="12"/>
      <c r="N55" s="12"/>
      <c r="O55" s="12"/>
      <c r="P55" s="14"/>
    </row>
    <row r="56" spans="2:16" x14ac:dyDescent="0.25">
      <c r="B56" s="13"/>
      <c r="C56" s="107" t="s">
        <v>40</v>
      </c>
      <c r="D56" s="108"/>
      <c r="E56" s="54">
        <f>+Áncash!E44+Apurímac!E44+Ayacucho!E44+Huancavelica!E44+Huánuco!E44+Ica!E44+Junín!E44+Pasco!E44</f>
        <v>423964.75</v>
      </c>
      <c r="F56" s="72">
        <f>+E56/E57</f>
        <v>0.42128647180984558</v>
      </c>
      <c r="G56" s="43"/>
      <c r="I56" s="12"/>
      <c r="J56" s="12"/>
      <c r="K56" s="12"/>
      <c r="L56" s="67"/>
      <c r="M56" s="12"/>
      <c r="N56" s="12"/>
      <c r="O56" s="12"/>
      <c r="P56" s="14"/>
    </row>
    <row r="57" spans="2:16" x14ac:dyDescent="0.25">
      <c r="B57" s="13"/>
      <c r="C57" s="109" t="s">
        <v>48</v>
      </c>
      <c r="D57" s="110"/>
      <c r="E57" s="99">
        <f>SUM(E53:E56)</f>
        <v>1006357.3799999999</v>
      </c>
      <c r="F57" s="94">
        <f>SUM(F53:F56)</f>
        <v>1</v>
      </c>
      <c r="G57" s="43"/>
      <c r="I57" s="12"/>
      <c r="J57" s="12"/>
      <c r="K57" s="12"/>
      <c r="L57" s="67"/>
      <c r="M57" s="12"/>
      <c r="N57" s="12"/>
      <c r="O57" s="12"/>
      <c r="P57" s="14"/>
    </row>
    <row r="58" spans="2:16" x14ac:dyDescent="0.25">
      <c r="B58" s="13"/>
      <c r="C58" s="131" t="s">
        <v>34</v>
      </c>
      <c r="D58" s="131"/>
      <c r="E58" s="131"/>
      <c r="F58" s="131"/>
      <c r="G58" s="35"/>
      <c r="H58" s="36"/>
      <c r="I58" s="43"/>
      <c r="J58" s="43"/>
      <c r="K58" s="43"/>
      <c r="L58" s="36"/>
      <c r="M58" s="43"/>
      <c r="N58" s="43"/>
      <c r="O58" s="43"/>
      <c r="P58" s="14"/>
    </row>
    <row r="59" spans="2:16" x14ac:dyDescent="0.25">
      <c r="B59" s="13"/>
      <c r="C59" s="12"/>
      <c r="D59" s="12"/>
      <c r="E59" s="12"/>
      <c r="F59" s="12"/>
      <c r="G59" s="12"/>
      <c r="H59" s="36"/>
      <c r="I59" s="43"/>
      <c r="J59" s="43"/>
      <c r="K59" s="43"/>
      <c r="L59" s="36"/>
      <c r="M59" s="43"/>
      <c r="N59" s="43"/>
      <c r="O59" s="43"/>
      <c r="P59" s="14"/>
    </row>
    <row r="60" spans="2:16" x14ac:dyDescent="0.25">
      <c r="B60" s="13"/>
      <c r="C60" s="137" t="s">
        <v>61</v>
      </c>
      <c r="D60" s="137"/>
      <c r="E60" s="137"/>
      <c r="F60" s="137"/>
      <c r="G60" s="43"/>
      <c r="H60" s="36"/>
      <c r="I60" s="43"/>
      <c r="J60" s="43"/>
      <c r="K60" s="43"/>
      <c r="L60" s="36"/>
      <c r="M60" s="43"/>
      <c r="N60" s="43"/>
      <c r="O60" s="43"/>
      <c r="P60" s="14"/>
    </row>
    <row r="61" spans="2:16" x14ac:dyDescent="0.25">
      <c r="B61" s="13"/>
      <c r="C61" s="138"/>
      <c r="D61" s="138"/>
      <c r="E61" s="138"/>
      <c r="F61" s="138"/>
      <c r="G61" s="71"/>
      <c r="H61" s="36"/>
      <c r="I61" s="130" t="s">
        <v>36</v>
      </c>
      <c r="J61" s="130"/>
      <c r="K61" s="130"/>
      <c r="L61" s="130"/>
      <c r="M61" s="130"/>
      <c r="N61" s="130"/>
      <c r="O61" s="130"/>
      <c r="P61" s="14"/>
    </row>
    <row r="62" spans="2:16" x14ac:dyDescent="0.25">
      <c r="B62" s="13"/>
      <c r="C62" s="133" t="s">
        <v>28</v>
      </c>
      <c r="D62" s="149"/>
      <c r="E62" s="134"/>
      <c r="F62" s="63" t="s">
        <v>59</v>
      </c>
      <c r="G62" s="70"/>
      <c r="H62" s="36"/>
      <c r="I62" s="45" t="s">
        <v>35</v>
      </c>
      <c r="J62" s="48"/>
      <c r="K62" s="48">
        <v>2012</v>
      </c>
      <c r="L62" s="48">
        <v>2013</v>
      </c>
      <c r="M62" s="48">
        <v>2014</v>
      </c>
      <c r="N62" s="48">
        <v>2015</v>
      </c>
      <c r="O62" s="48">
        <v>2016</v>
      </c>
      <c r="P62" s="14"/>
    </row>
    <row r="63" spans="2:16" x14ac:dyDescent="0.25">
      <c r="B63" s="13"/>
      <c r="C63" s="140" t="s">
        <v>57</v>
      </c>
      <c r="D63" s="141"/>
      <c r="E63" s="142"/>
      <c r="F63" s="72">
        <v>3.1761025865780475E-3</v>
      </c>
      <c r="G63" s="69"/>
      <c r="H63" s="36"/>
      <c r="I63" s="42" t="s">
        <v>46</v>
      </c>
      <c r="J63" s="37"/>
      <c r="K63" s="49">
        <f>+Áncash!K51+Apurímac!K51+Ayacucho!K51+Huancavelica!K51+Huánuco!K51+Ica!K51+Junín!K51+Pasco!K51</f>
        <v>570985.66</v>
      </c>
      <c r="L63" s="49">
        <f>+Áncash!L51+Apurímac!L51+Ayacucho!L51+Huancavelica!L51+Huánuco!L51+Ica!L51+Junín!L51+Pasco!L51</f>
        <v>557910.45000000007</v>
      </c>
      <c r="M63" s="49">
        <f>+Áncash!M51+Apurímac!M51+Ayacucho!M51+Huancavelica!M51+Huánuco!M51+Ica!M51+Junín!M51+Pasco!M51</f>
        <v>559947.79</v>
      </c>
      <c r="N63" s="49">
        <f>+Áncash!N51+Apurímac!N51+Ayacucho!N51+Huancavelica!N51+Huánuco!N51+Ica!N51+Junín!N51+Pasco!N51</f>
        <v>532767.06000000006</v>
      </c>
      <c r="O63" s="49">
        <f>+Áncash!O51+Apurímac!O51+Ayacucho!O51+Huancavelica!O51+Huánuco!O51+Ica!O51+Junín!O51+Pasco!O51</f>
        <v>496516.3</v>
      </c>
      <c r="P63" s="14"/>
    </row>
    <row r="64" spans="2:16" x14ac:dyDescent="0.25">
      <c r="B64" s="13"/>
      <c r="C64" s="140" t="s">
        <v>29</v>
      </c>
      <c r="D64" s="141"/>
      <c r="E64" s="142"/>
      <c r="F64" s="72">
        <v>0.10627776719063689</v>
      </c>
      <c r="G64" s="69"/>
      <c r="H64" s="36"/>
      <c r="I64" s="73" t="s">
        <v>62</v>
      </c>
      <c r="J64" s="57"/>
      <c r="K64" s="58">
        <f>+Áncash!K52+Apurímac!K52+Ayacucho!K52+Huancavelica!K52+Huánuco!K52+Ica!K52+Junín!K52+Pasco!K52</f>
        <v>438594.13</v>
      </c>
      <c r="L64" s="58">
        <f>+Áncash!L52+Apurímac!L52+Ayacucho!L52+Huancavelica!L52+Huánuco!L52+Ica!L52+Junín!L52+Pasco!L52</f>
        <v>420579.69999999995</v>
      </c>
      <c r="M64" s="58">
        <f>+Áncash!M52+Apurímac!M52+Ayacucho!M52+Huancavelica!M52+Huánuco!M52+Ica!M52+Junín!M52+Pasco!M52</f>
        <v>418892.35000000003</v>
      </c>
      <c r="N64" s="58">
        <f>+Áncash!N52+Apurímac!N52+Ayacucho!N52+Huancavelica!N52+Huánuco!N52+Ica!N52+Junín!N52+Pasco!N52</f>
        <v>403086.42000000004</v>
      </c>
      <c r="O64" s="58">
        <f>+Áncash!O52+Apurímac!O52+Ayacucho!O52+Huancavelica!O52+Huánuco!O52+Ica!O52+Junín!O52+Pasco!O52</f>
        <v>363375.15</v>
      </c>
      <c r="P64" s="14"/>
    </row>
    <row r="65" spans="2:22" x14ac:dyDescent="0.25">
      <c r="B65" s="13"/>
      <c r="C65" s="140" t="s">
        <v>58</v>
      </c>
      <c r="D65" s="141"/>
      <c r="E65" s="142"/>
      <c r="F65" s="72">
        <v>4.8148015450692207E-4</v>
      </c>
      <c r="G65" s="69"/>
      <c r="H65" s="36"/>
      <c r="I65" s="73" t="s">
        <v>63</v>
      </c>
      <c r="J65" s="57"/>
      <c r="K65" s="58">
        <f>+Áncash!K53+Apurímac!K53+Ayacucho!K53+Huancavelica!K53+Huánuco!K53+Ica!K53+Junín!K53+Pasco!K53</f>
        <v>132391.51999999999</v>
      </c>
      <c r="L65" s="58">
        <f>+Áncash!L53+Apurímac!L53+Ayacucho!L53+Huancavelica!L53+Huánuco!L53+Ica!L53+Junín!L53+Pasco!L53</f>
        <v>137330.75</v>
      </c>
      <c r="M65" s="58">
        <f>+Áncash!M53+Apurímac!M53+Ayacucho!M53+Huancavelica!M53+Huánuco!M53+Ica!M53+Junín!M53+Pasco!M53</f>
        <v>141055.44</v>
      </c>
      <c r="N65" s="58">
        <f>+Áncash!N53+Apurímac!N53+Ayacucho!N53+Huancavelica!N53+Huánuco!N53+Ica!N53+Junín!N53+Pasco!N53</f>
        <v>129680.63999999998</v>
      </c>
      <c r="O65" s="58">
        <f>+Áncash!O53+Apurímac!O53+Ayacucho!O53+Huancavelica!O53+Huánuco!O53+Ica!O53+Junín!O53+Pasco!O53</f>
        <v>133141.15</v>
      </c>
      <c r="P65" s="14"/>
      <c r="S65" s="121" t="s">
        <v>90</v>
      </c>
      <c r="T65" s="121" t="s">
        <v>91</v>
      </c>
      <c r="U65" s="121" t="s">
        <v>92</v>
      </c>
      <c r="V65" s="121" t="s">
        <v>65</v>
      </c>
    </row>
    <row r="66" spans="2:22" x14ac:dyDescent="0.25">
      <c r="B66" s="13"/>
      <c r="C66" s="140" t="s">
        <v>43</v>
      </c>
      <c r="D66" s="141"/>
      <c r="E66" s="142"/>
      <c r="F66" s="72">
        <v>1.2235230055661645E-2</v>
      </c>
      <c r="G66" s="69"/>
      <c r="H66" s="36"/>
      <c r="I66" s="42" t="s">
        <v>47</v>
      </c>
      <c r="J66" s="37"/>
      <c r="K66" s="49">
        <f>+Áncash!K54+Apurímac!K54+Ayacucho!K54+Huancavelica!K54+Huánuco!K54+Ica!K54+Junín!K54+Pasco!K54</f>
        <v>36484.799999999996</v>
      </c>
      <c r="L66" s="49">
        <f>+Áncash!L54+Apurímac!L54+Ayacucho!L54+Huancavelica!L54+Huánuco!L54+Ica!L54+Junín!L54+Pasco!L54</f>
        <v>36914.339999999997</v>
      </c>
      <c r="M66" s="49">
        <f>+Áncash!M54+Apurímac!M54+Ayacucho!M54+Huancavelica!M54+Huánuco!M54+Ica!M54+Junín!M54+Pasco!M54</f>
        <v>39124.62999999999</v>
      </c>
      <c r="N66" s="49">
        <f>+Áncash!N54+Apurímac!N54+Ayacucho!N54+Huancavelica!N54+Huánuco!N54+Ica!N54+Junín!N54+Pasco!N54</f>
        <v>27271.010000000002</v>
      </c>
      <c r="O66" s="49">
        <f>+Áncash!O54+Apurímac!O54+Ayacucho!O54+Huancavelica!O54+Huánuco!O54+Ica!O54+Junín!O54+Pasco!O54</f>
        <v>32210.85</v>
      </c>
      <c r="P66" s="14"/>
      <c r="S66" s="121">
        <v>2009</v>
      </c>
      <c r="T66" s="121">
        <v>18961.705625098664</v>
      </c>
      <c r="U66" s="121">
        <v>123318.74437490132</v>
      </c>
      <c r="V66" s="121">
        <v>0.13326993009298654</v>
      </c>
    </row>
    <row r="67" spans="2:22" x14ac:dyDescent="0.25">
      <c r="B67" s="13"/>
      <c r="C67" s="140" t="s">
        <v>44</v>
      </c>
      <c r="D67" s="141"/>
      <c r="E67" s="142"/>
      <c r="F67" s="72">
        <v>2.5461313337404985E-2</v>
      </c>
      <c r="G67" s="69"/>
      <c r="H67" s="36"/>
      <c r="I67" s="22" t="s">
        <v>1</v>
      </c>
      <c r="J67" s="37"/>
      <c r="K67" s="49">
        <f>+Áncash!K55+Apurímac!K55+Ayacucho!K55+Huancavelica!K55+Huánuco!K55+Ica!K55+Junín!K55+Pasco!K55</f>
        <v>607470.46</v>
      </c>
      <c r="L67" s="49">
        <f>+Áncash!L55+Apurímac!L55+Ayacucho!L55+Huancavelica!L55+Huánuco!L55+Ica!L55+Junín!L55+Pasco!L55</f>
        <v>594824.79</v>
      </c>
      <c r="M67" s="49">
        <f>+Áncash!M55+Apurímac!M55+Ayacucho!M55+Huancavelica!M55+Huánuco!M55+Ica!M55+Junín!M55+Pasco!M55</f>
        <v>599072.42000000004</v>
      </c>
      <c r="N67" s="49">
        <f>+Áncash!N55+Apurímac!N55+Ayacucho!N55+Huancavelica!N55+Huánuco!N55+Ica!N55+Junín!N55+Pasco!N55</f>
        <v>560038.06999999995</v>
      </c>
      <c r="O67" s="49">
        <f>+Áncash!O55+Apurímac!O55+Ayacucho!O55+Huancavelica!O55+Huánuco!O55+Ica!O55+Junín!O55+Pasco!O55</f>
        <v>528727.14999999991</v>
      </c>
      <c r="P67" s="14"/>
      <c r="S67" s="121">
        <v>2010</v>
      </c>
      <c r="T67" s="121">
        <v>17656.239348406227</v>
      </c>
      <c r="U67" s="121">
        <v>120815.03065159378</v>
      </c>
      <c r="V67" s="121">
        <v>0.1275083224730027</v>
      </c>
    </row>
    <row r="68" spans="2:22" x14ac:dyDescent="0.25">
      <c r="B68" s="13"/>
      <c r="C68" s="140" t="s">
        <v>45</v>
      </c>
      <c r="D68" s="141"/>
      <c r="E68" s="142"/>
      <c r="F68" s="72">
        <v>4.7063643582321863E-3</v>
      </c>
      <c r="G68" s="69"/>
      <c r="H68" s="36"/>
      <c r="I68" s="36"/>
      <c r="J68" s="36"/>
      <c r="K68" s="112"/>
      <c r="L68" s="112"/>
      <c r="M68" s="112"/>
      <c r="N68" s="112"/>
      <c r="O68" s="112"/>
      <c r="P68" s="14"/>
      <c r="S68" s="121">
        <v>2011</v>
      </c>
      <c r="T68" s="121">
        <v>17958.423957696548</v>
      </c>
      <c r="U68" s="121">
        <v>122759.90604230347</v>
      </c>
      <c r="V68" s="121">
        <v>0.12761964953461674</v>
      </c>
    </row>
    <row r="69" spans="2:22" x14ac:dyDescent="0.25">
      <c r="B69" s="13"/>
      <c r="C69" s="140" t="s">
        <v>30</v>
      </c>
      <c r="D69" s="141"/>
      <c r="E69" s="142"/>
      <c r="F69" s="72">
        <v>0.84766174231697933</v>
      </c>
      <c r="G69" s="69"/>
      <c r="H69" s="36"/>
      <c r="I69" s="22" t="s">
        <v>37</v>
      </c>
      <c r="J69" s="37"/>
      <c r="K69" s="72">
        <f>+K63/K67</f>
        <v>0.93993979559104823</v>
      </c>
      <c r="L69" s="72">
        <f t="shared" ref="L69:O69" si="8">+L63/L67</f>
        <v>0.9379408178330968</v>
      </c>
      <c r="M69" s="72">
        <f t="shared" si="8"/>
        <v>0.93469131828836316</v>
      </c>
      <c r="N69" s="72">
        <f t="shared" si="8"/>
        <v>0.9513050782422704</v>
      </c>
      <c r="O69" s="72">
        <f t="shared" si="8"/>
        <v>0.93907850202131682</v>
      </c>
      <c r="P69" s="14"/>
      <c r="S69" s="121">
        <v>2012</v>
      </c>
      <c r="T69" s="121">
        <v>22371.102673941721</v>
      </c>
      <c r="U69" s="121">
        <v>134934.36732605824</v>
      </c>
      <c r="V69" s="121">
        <v>0.14221439771892055</v>
      </c>
    </row>
    <row r="70" spans="2:22" x14ac:dyDescent="0.25">
      <c r="B70" s="13"/>
      <c r="C70" s="143" t="s">
        <v>1</v>
      </c>
      <c r="D70" s="144"/>
      <c r="E70" s="145"/>
      <c r="F70" s="94">
        <f>SUM(F63:F69)</f>
        <v>1</v>
      </c>
      <c r="G70" s="69"/>
      <c r="H70" s="36"/>
      <c r="I70" s="36"/>
      <c r="J70" s="36"/>
      <c r="K70" s="36"/>
      <c r="L70" s="36"/>
      <c r="M70" s="36"/>
      <c r="N70" s="36"/>
      <c r="O70" s="36"/>
      <c r="P70" s="14"/>
      <c r="S70" s="121">
        <v>2013</v>
      </c>
      <c r="T70" s="121">
        <v>19421.596705578588</v>
      </c>
      <c r="U70" s="121">
        <v>125004.65329442141</v>
      </c>
      <c r="V70" s="121">
        <v>0.1344741465320784</v>
      </c>
    </row>
    <row r="71" spans="2:22" x14ac:dyDescent="0.25">
      <c r="B71" s="13"/>
      <c r="C71" s="131" t="s">
        <v>34</v>
      </c>
      <c r="D71" s="131"/>
      <c r="E71" s="131"/>
      <c r="F71" s="131"/>
      <c r="G71" s="35"/>
      <c r="H71" s="36"/>
      <c r="I71" s="146" t="s">
        <v>38</v>
      </c>
      <c r="J71" s="146"/>
      <c r="K71" s="146"/>
      <c r="L71" s="146"/>
      <c r="M71" s="146"/>
      <c r="N71" s="146"/>
      <c r="O71" s="146"/>
      <c r="P71" s="14"/>
      <c r="S71" s="121">
        <v>2014</v>
      </c>
      <c r="T71" s="121">
        <v>20945.467838691304</v>
      </c>
      <c r="U71" s="121">
        <v>129384.20216130868</v>
      </c>
      <c r="V71" s="121">
        <v>0.13933023227345145</v>
      </c>
    </row>
    <row r="72" spans="2:22" x14ac:dyDescent="0.25">
      <c r="B72" s="13"/>
      <c r="C72" s="44" t="s">
        <v>60</v>
      </c>
      <c r="D72" s="43"/>
      <c r="E72" s="43"/>
      <c r="F72" s="43"/>
      <c r="G72" s="43"/>
      <c r="I72" s="43"/>
      <c r="J72" s="43"/>
      <c r="K72" s="43"/>
      <c r="L72" s="43"/>
      <c r="M72" s="12"/>
      <c r="N72" s="12"/>
      <c r="O72" s="12"/>
      <c r="P72" s="14"/>
      <c r="S72" s="121">
        <v>2015</v>
      </c>
      <c r="T72" s="121">
        <v>23595.521456873106</v>
      </c>
      <c r="U72" s="121">
        <v>133533.31854312692</v>
      </c>
      <c r="V72" s="121">
        <v>0.15016671323274011</v>
      </c>
    </row>
    <row r="73" spans="2:22" x14ac:dyDescent="0.25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7"/>
      <c r="S73" s="121">
        <v>2016</v>
      </c>
      <c r="T73" s="121">
        <v>25139.543275673128</v>
      </c>
      <c r="U73" s="121">
        <v>133918.19672432687</v>
      </c>
      <c r="V73" s="121">
        <v>0.15805293898727046</v>
      </c>
    </row>
    <row r="76" spans="2:22" x14ac:dyDescent="0.25">
      <c r="C76" s="3"/>
      <c r="D76" s="3"/>
      <c r="E76" s="3"/>
      <c r="F76" s="3"/>
    </row>
    <row r="77" spans="2:22" x14ac:dyDescent="0.25">
      <c r="C77" s="3"/>
      <c r="D77" s="3"/>
      <c r="E77" s="3"/>
      <c r="F77" s="3"/>
    </row>
    <row r="78" spans="2:22" x14ac:dyDescent="0.25">
      <c r="C78" s="3" t="s">
        <v>30</v>
      </c>
      <c r="D78" s="3"/>
      <c r="E78" s="122">
        <f>+F69</f>
        <v>0.84766174231697933</v>
      </c>
      <c r="F78" s="3"/>
    </row>
    <row r="79" spans="2:22" x14ac:dyDescent="0.25">
      <c r="C79" s="3" t="s">
        <v>29</v>
      </c>
      <c r="D79" s="3"/>
      <c r="E79" s="122">
        <f>+F64</f>
        <v>0.10627776719063689</v>
      </c>
      <c r="F79" s="3"/>
    </row>
    <row r="80" spans="2:22" x14ac:dyDescent="0.25">
      <c r="C80" s="3" t="s">
        <v>44</v>
      </c>
      <c r="D80" s="3"/>
      <c r="E80" s="122">
        <f>+F67</f>
        <v>2.5461313337404985E-2</v>
      </c>
      <c r="F80" s="3"/>
    </row>
    <row r="81" spans="3:6" x14ac:dyDescent="0.25">
      <c r="C81" s="3" t="s">
        <v>57</v>
      </c>
      <c r="D81" s="3"/>
      <c r="E81" s="122">
        <f>+F63</f>
        <v>3.1761025865780475E-3</v>
      </c>
      <c r="F81" s="3"/>
    </row>
    <row r="82" spans="3:6" x14ac:dyDescent="0.25">
      <c r="C82" s="3" t="s">
        <v>76</v>
      </c>
      <c r="D82" s="3"/>
      <c r="E82" s="122">
        <f>+F65+F66+F68</f>
        <v>1.7423074568400754E-2</v>
      </c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  <row r="85" spans="3:6" x14ac:dyDescent="0.25">
      <c r="C85" s="3"/>
      <c r="D85" s="3"/>
      <c r="E85" s="3"/>
      <c r="F85" s="3"/>
    </row>
  </sheetData>
  <sortState ref="C20:G27">
    <sortCondition descending="1" ref="F20:F27"/>
  </sortState>
  <mergeCells count="27">
    <mergeCell ref="C69:E69"/>
    <mergeCell ref="C70:E70"/>
    <mergeCell ref="C71:F71"/>
    <mergeCell ref="I71:O71"/>
    <mergeCell ref="C46:H47"/>
    <mergeCell ref="C62:E62"/>
    <mergeCell ref="C63:E63"/>
    <mergeCell ref="C64:E64"/>
    <mergeCell ref="C65:E65"/>
    <mergeCell ref="C66:E66"/>
    <mergeCell ref="C67:E67"/>
    <mergeCell ref="C68:E68"/>
    <mergeCell ref="C45:G45"/>
    <mergeCell ref="C51:F51"/>
    <mergeCell ref="C58:F58"/>
    <mergeCell ref="I61:O61"/>
    <mergeCell ref="C60:F61"/>
    <mergeCell ref="B1:O2"/>
    <mergeCell ref="C35:G35"/>
    <mergeCell ref="H17:O17"/>
    <mergeCell ref="H9:O9"/>
    <mergeCell ref="H10:J11"/>
    <mergeCell ref="K10:L10"/>
    <mergeCell ref="M10:N10"/>
    <mergeCell ref="O10:O11"/>
    <mergeCell ref="C17:F18"/>
    <mergeCell ref="H8:O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Normal="100" workbookViewId="0">
      <selection activeCell="H5" sqref="H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50" t="s">
        <v>98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7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7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7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7" x14ac:dyDescent="0.25">
      <c r="B8" s="13"/>
      <c r="C8" s="12"/>
      <c r="D8" s="12"/>
      <c r="E8" s="12"/>
      <c r="F8" s="12"/>
      <c r="G8" s="12"/>
      <c r="L8" s="12"/>
      <c r="N8" s="12"/>
      <c r="P8" s="19"/>
      <c r="Q8" s="3"/>
    </row>
    <row r="9" spans="2:17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  <c r="Q9" s="3"/>
    </row>
    <row r="10" spans="2:17" x14ac:dyDescent="0.25">
      <c r="B10" s="13"/>
      <c r="C10" s="12" t="s">
        <v>4</v>
      </c>
      <c r="D10" s="12"/>
      <c r="E10" s="12"/>
      <c r="F10" s="51">
        <v>832308.35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7" x14ac:dyDescent="0.25">
      <c r="B11" s="13"/>
      <c r="C11" s="12" t="s">
        <v>54</v>
      </c>
      <c r="D11" s="12"/>
      <c r="E11" s="12"/>
      <c r="F11" s="51">
        <v>185083.9</v>
      </c>
      <c r="H11" s="132"/>
      <c r="I11" s="132"/>
      <c r="J11" s="132"/>
      <c r="K11" s="28" t="s">
        <v>8</v>
      </c>
      <c r="L11" s="28" t="s">
        <v>9</v>
      </c>
      <c r="M11" s="28" t="s">
        <v>8</v>
      </c>
      <c r="N11" s="28" t="s">
        <v>9</v>
      </c>
      <c r="O11" s="132"/>
      <c r="P11" s="14"/>
    </row>
    <row r="12" spans="2:17" x14ac:dyDescent="0.25">
      <c r="B12" s="13"/>
      <c r="C12" s="12" t="s">
        <v>18</v>
      </c>
      <c r="D12" s="12"/>
      <c r="E12" s="12"/>
      <c r="H12" s="22" t="s">
        <v>12</v>
      </c>
      <c r="I12" s="21"/>
      <c r="J12" s="20"/>
      <c r="K12" s="49">
        <v>71979.490000000005</v>
      </c>
      <c r="L12" s="72">
        <f>+K12/K16</f>
        <v>0.3889019520336453</v>
      </c>
      <c r="M12" s="49">
        <v>78387.53</v>
      </c>
      <c r="N12" s="72">
        <f>+M12/M16</f>
        <v>0.40037983907788482</v>
      </c>
      <c r="O12" s="72">
        <f>+K12/M12-1</f>
        <v>-8.1748206634396969E-2</v>
      </c>
      <c r="P12" s="68">
        <f t="shared" ref="P12:P14" si="0">+K12-M12</f>
        <v>-6408.0399999999936</v>
      </c>
    </row>
    <row r="13" spans="2:17" x14ac:dyDescent="0.25">
      <c r="B13" s="13"/>
      <c r="C13" s="12" t="s">
        <v>19</v>
      </c>
      <c r="D13" s="12"/>
      <c r="E13" s="12"/>
      <c r="F13" s="85">
        <f>+F11/F10</f>
        <v>0.22237419581336654</v>
      </c>
      <c r="G13" s="12"/>
      <c r="H13" s="22" t="s">
        <v>13</v>
      </c>
      <c r="I13" s="21"/>
      <c r="J13" s="20"/>
      <c r="K13" s="49">
        <v>34095.94</v>
      </c>
      <c r="L13" s="72">
        <f>+K13/K16</f>
        <v>0.1842188326483287</v>
      </c>
      <c r="M13" s="49">
        <v>44671.24</v>
      </c>
      <c r="N13" s="72">
        <f>+M13/M16</f>
        <v>0.22816720826143611</v>
      </c>
      <c r="O13" s="72">
        <f>+K13/M13-1</f>
        <v>-0.23673620880011381</v>
      </c>
      <c r="P13" s="68">
        <f t="shared" si="0"/>
        <v>-10575.299999999996</v>
      </c>
    </row>
    <row r="14" spans="2:17" x14ac:dyDescent="0.25">
      <c r="B14" s="13"/>
      <c r="C14" s="12"/>
      <c r="D14" s="12"/>
      <c r="E14" s="12"/>
      <c r="F14" s="12"/>
      <c r="G14" s="12"/>
      <c r="H14" s="22" t="s">
        <v>15</v>
      </c>
      <c r="I14" s="21"/>
      <c r="J14" s="20"/>
      <c r="K14" s="49">
        <v>49522.23</v>
      </c>
      <c r="L14" s="72">
        <f>+K14/K16</f>
        <v>0.26756638475847982</v>
      </c>
      <c r="M14" s="49">
        <v>47572.39</v>
      </c>
      <c r="N14" s="72">
        <f>+M14/M16</f>
        <v>0.24298540664248991</v>
      </c>
      <c r="O14" s="72">
        <f>+K14/M14-1</f>
        <v>4.0986799275798402E-2</v>
      </c>
      <c r="P14" s="68">
        <f t="shared" si="0"/>
        <v>1949.8400000000038</v>
      </c>
    </row>
    <row r="15" spans="2:17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29486.240000000002</v>
      </c>
      <c r="L15" s="92">
        <f>+K15/K16</f>
        <v>0.15931283055954626</v>
      </c>
      <c r="M15" s="52">
        <v>25151.75</v>
      </c>
      <c r="N15" s="92">
        <f>+M15/M16</f>
        <v>0.12846754601818924</v>
      </c>
      <c r="O15" s="72">
        <f>+K15/M15-1</f>
        <v>0.17233353543988006</v>
      </c>
      <c r="P15" s="68">
        <f>+K15-M15</f>
        <v>4334.4900000000016</v>
      </c>
    </row>
    <row r="16" spans="2:17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185083.9</v>
      </c>
      <c r="L16" s="94">
        <f>SUM(L12:L15)</f>
        <v>1</v>
      </c>
      <c r="M16" s="93">
        <f>SUM(M12:M15)</f>
        <v>195782.90999999997</v>
      </c>
      <c r="N16" s="94">
        <f>SUM(N12:N15)</f>
        <v>1</v>
      </c>
      <c r="O16" s="94">
        <f>+K16/M16-1</f>
        <v>-5.4647313189899904E-2</v>
      </c>
      <c r="P16" s="68">
        <f>+K16-M16</f>
        <v>-10699.00999999998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24">
        <v>2009</v>
      </c>
      <c r="D25" s="49">
        <v>11370.3</v>
      </c>
      <c r="E25" s="49">
        <v>17692.060000000001</v>
      </c>
      <c r="F25" s="49">
        <f>+E25+D25</f>
        <v>29062.36</v>
      </c>
      <c r="G25" s="88">
        <f>+F25/H25</f>
        <v>0.14529535256608953</v>
      </c>
      <c r="H25" s="50">
        <v>200022.64</v>
      </c>
      <c r="I25" s="151"/>
      <c r="J25" s="151"/>
      <c r="K25" s="151"/>
      <c r="N25" s="12"/>
      <c r="O25" s="12"/>
      <c r="P25" s="14"/>
    </row>
    <row r="26" spans="2:16" ht="15" customHeight="1" x14ac:dyDescent="0.25">
      <c r="B26" s="13"/>
      <c r="C26" s="24">
        <v>2010</v>
      </c>
      <c r="D26" s="49">
        <v>5710.46</v>
      </c>
      <c r="E26" s="49">
        <v>15232.42</v>
      </c>
      <c r="F26" s="49">
        <f t="shared" ref="F26:F32" si="1">+E26+D26</f>
        <v>20942.88</v>
      </c>
      <c r="G26" s="88">
        <f t="shared" ref="G26:G32" si="2">+F26/H26</f>
        <v>9.9475729549861558E-2</v>
      </c>
      <c r="H26" s="50">
        <v>210532.56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24">
        <v>2011</v>
      </c>
      <c r="D27" s="49">
        <v>12051.31</v>
      </c>
      <c r="E27" s="49">
        <v>17433.84</v>
      </c>
      <c r="F27" s="49">
        <f t="shared" si="1"/>
        <v>29485.15</v>
      </c>
      <c r="G27" s="88">
        <f t="shared" si="2"/>
        <v>0.13353528905114026</v>
      </c>
      <c r="H27" s="50">
        <v>220804.18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24">
        <v>2012</v>
      </c>
      <c r="D28" s="49">
        <v>12221.34</v>
      </c>
      <c r="E28" s="49">
        <v>21916.13</v>
      </c>
      <c r="F28" s="49">
        <f t="shared" si="1"/>
        <v>34137.47</v>
      </c>
      <c r="G28" s="88">
        <f t="shared" si="2"/>
        <v>0.16544707048533622</v>
      </c>
      <c r="H28" s="50">
        <v>206334.69</v>
      </c>
      <c r="L28" s="12"/>
      <c r="N28" s="12"/>
      <c r="O28" s="12"/>
      <c r="P28" s="14"/>
    </row>
    <row r="29" spans="2:16" x14ac:dyDescent="0.25">
      <c r="B29" s="13"/>
      <c r="C29" s="24">
        <v>2013</v>
      </c>
      <c r="D29" s="49">
        <v>12298.51</v>
      </c>
      <c r="E29" s="49">
        <v>13962.4</v>
      </c>
      <c r="F29" s="49">
        <f t="shared" si="1"/>
        <v>26260.91</v>
      </c>
      <c r="G29" s="88">
        <f t="shared" si="2"/>
        <v>0.13494156939623037</v>
      </c>
      <c r="H29" s="50">
        <v>194609.49</v>
      </c>
      <c r="L29" s="12"/>
      <c r="N29" s="12"/>
      <c r="O29" s="12"/>
      <c r="P29" s="14"/>
    </row>
    <row r="30" spans="2:16" x14ac:dyDescent="0.25">
      <c r="B30" s="13"/>
      <c r="C30" s="24">
        <v>2014</v>
      </c>
      <c r="D30" s="49">
        <v>8195.9699999999993</v>
      </c>
      <c r="E30" s="49">
        <v>17939.46</v>
      </c>
      <c r="F30" s="49">
        <f t="shared" si="1"/>
        <v>26135.43</v>
      </c>
      <c r="G30" s="88">
        <f t="shared" si="2"/>
        <v>0.13278025648242511</v>
      </c>
      <c r="H30" s="50">
        <v>196832.2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4">
        <v>2015</v>
      </c>
      <c r="D31" s="49">
        <v>8729.66</v>
      </c>
      <c r="E31" s="49">
        <v>16422.09</v>
      </c>
      <c r="F31" s="49">
        <f t="shared" si="1"/>
        <v>25151.75</v>
      </c>
      <c r="G31" s="88">
        <f t="shared" si="2"/>
        <v>0.12846754601818922</v>
      </c>
      <c r="H31" s="50">
        <v>195782.91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4">
        <v>2016</v>
      </c>
      <c r="D32" s="49">
        <v>11159.54</v>
      </c>
      <c r="E32" s="49">
        <v>18326.7</v>
      </c>
      <c r="F32" s="49">
        <f t="shared" si="1"/>
        <v>29486.240000000002</v>
      </c>
      <c r="G32" s="88">
        <f t="shared" si="2"/>
        <v>0.15931283055954626</v>
      </c>
      <c r="H32" s="50">
        <v>185083.9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31" t="s">
        <v>16</v>
      </c>
      <c r="D33" s="131"/>
      <c r="E33" s="131"/>
      <c r="F33" s="131"/>
      <c r="G33" s="131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9">
        <f>+D32/F32</f>
        <v>0.3784660234740001</v>
      </c>
      <c r="E34" s="89">
        <f>+E32/F32</f>
        <v>0.62153397652599995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40" t="s">
        <v>33</v>
      </c>
      <c r="F40" s="28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95267.69</v>
      </c>
      <c r="F41" s="72">
        <f>+E41/E45</f>
        <v>0.51472705081317172</v>
      </c>
      <c r="G41" s="43"/>
      <c r="H41" s="55" t="s">
        <v>41</v>
      </c>
      <c r="I41" s="100">
        <f>+E41+E42</f>
        <v>102237.52</v>
      </c>
      <c r="J41" s="12"/>
      <c r="K41" s="55" t="s">
        <v>55</v>
      </c>
      <c r="L41" s="102">
        <f>+E41/I41</f>
        <v>0.93182708266006453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6969.83</v>
      </c>
      <c r="F42" s="72">
        <f>+E42/E45</f>
        <v>3.7657678490673682E-2</v>
      </c>
      <c r="G42" s="43"/>
      <c r="H42" s="56" t="s">
        <v>42</v>
      </c>
      <c r="I42" s="101">
        <f>+E43+E44</f>
        <v>82846.38</v>
      </c>
      <c r="J42" s="12"/>
      <c r="K42" s="56" t="s">
        <v>56</v>
      </c>
      <c r="L42" s="103">
        <f>+E42/I41</f>
        <v>6.8172917339935468E-2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3329.69</v>
      </c>
      <c r="F43" s="72">
        <f>+E43/E45</f>
        <v>1.7990165541141068E-2</v>
      </c>
      <c r="G43" s="43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79516.69</v>
      </c>
      <c r="F44" s="72">
        <f>+E44/E45</f>
        <v>0.42962510515501345</v>
      </c>
      <c r="G44" s="43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185083.90000000002</v>
      </c>
      <c r="F45" s="94">
        <f>SUM(F41:F44)</f>
        <v>1</v>
      </c>
      <c r="G45" s="43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28"/>
      <c r="K50" s="28">
        <v>2012</v>
      </c>
      <c r="L50" s="28">
        <v>2013</v>
      </c>
      <c r="M50" s="28">
        <v>2014</v>
      </c>
      <c r="N50" s="28">
        <v>2015</v>
      </c>
      <c r="O50" s="28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5.0949076411118312E-3</v>
      </c>
      <c r="G51" s="69"/>
      <c r="H51" s="36"/>
      <c r="I51" s="42" t="s">
        <v>46</v>
      </c>
      <c r="J51" s="37"/>
      <c r="K51" s="49">
        <v>103695.57</v>
      </c>
      <c r="L51" s="49">
        <v>100282.46</v>
      </c>
      <c r="M51" s="49">
        <v>96908.53</v>
      </c>
      <c r="N51" s="49">
        <v>99233.52</v>
      </c>
      <c r="O51" s="49">
        <v>87109.93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9.3428250872514843E-2</v>
      </c>
      <c r="G52" s="69"/>
      <c r="H52" s="36"/>
      <c r="I52" s="73" t="s">
        <v>62</v>
      </c>
      <c r="J52" s="57"/>
      <c r="K52" s="58">
        <v>74221.179999999993</v>
      </c>
      <c r="L52" s="58">
        <v>76020.19</v>
      </c>
      <c r="M52" s="58">
        <v>73108.179999999993</v>
      </c>
      <c r="N52" s="58">
        <v>75853.929999999993</v>
      </c>
      <c r="O52" s="58">
        <v>62309.13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5.1250967536311072E-3</v>
      </c>
      <c r="G53" s="69"/>
      <c r="H53" s="36"/>
      <c r="I53" s="73" t="s">
        <v>63</v>
      </c>
      <c r="J53" s="57"/>
      <c r="K53" s="58">
        <v>29474.39</v>
      </c>
      <c r="L53" s="58">
        <v>24262.27</v>
      </c>
      <c r="M53" s="58">
        <v>23800.35</v>
      </c>
      <c r="N53" s="58">
        <v>23379.59</v>
      </c>
      <c r="O53" s="58">
        <v>24800.799999999999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1.1225771999944571E-2</v>
      </c>
      <c r="G54" s="69"/>
      <c r="H54" s="36"/>
      <c r="I54" s="42" t="s">
        <v>47</v>
      </c>
      <c r="J54" s="37"/>
      <c r="K54" s="49">
        <v>9534.7000000000007</v>
      </c>
      <c r="L54" s="49">
        <v>6186.19</v>
      </c>
      <c r="M54" s="49">
        <v>6595.41</v>
      </c>
      <c r="N54" s="49">
        <v>4702.01</v>
      </c>
      <c r="O54" s="49">
        <v>8157.76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3.2572320246105603E-2</v>
      </c>
      <c r="G55" s="69"/>
      <c r="H55" s="36"/>
      <c r="I55" s="22" t="s">
        <v>1</v>
      </c>
      <c r="J55" s="37"/>
      <c r="K55" s="49">
        <f>+K54+K51</f>
        <v>113230.27</v>
      </c>
      <c r="L55" s="49">
        <f>+L54+L51</f>
        <v>106468.65000000001</v>
      </c>
      <c r="M55" s="49">
        <f>+M54+M51</f>
        <v>103503.94</v>
      </c>
      <c r="N55" s="49">
        <f>+N54+N51</f>
        <v>103935.53</v>
      </c>
      <c r="O55" s="49">
        <f>+O54+O51</f>
        <v>95267.689999999988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5.3523811786225454E-3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0.84720127130806955</v>
      </c>
      <c r="G57" s="69"/>
      <c r="H57" s="36"/>
      <c r="I57" s="22" t="s">
        <v>37</v>
      </c>
      <c r="J57" s="37"/>
      <c r="K57" s="72">
        <f>+K51/K55</f>
        <v>0.91579371841116342</v>
      </c>
      <c r="L57" s="72">
        <f t="shared" ref="L57:O57" si="3">+L51/L55</f>
        <v>0.94189660524483032</v>
      </c>
      <c r="M57" s="72">
        <f t="shared" si="3"/>
        <v>0.93627865760472495</v>
      </c>
      <c r="N57" s="72">
        <f t="shared" si="3"/>
        <v>0.95476032113368747</v>
      </c>
      <c r="O57" s="72">
        <f t="shared" si="3"/>
        <v>0.91437012905424708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36"/>
      <c r="L58" s="36"/>
      <c r="M58" s="36"/>
      <c r="N58" s="36"/>
      <c r="O58" s="36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K11:L23">
    <sortCondition descending="1" ref="K12:K24"/>
  </sortState>
  <mergeCells count="25">
    <mergeCell ref="C56:E56"/>
    <mergeCell ref="C57:E57"/>
    <mergeCell ref="C50:E50"/>
    <mergeCell ref="C58:E58"/>
    <mergeCell ref="C52:E52"/>
    <mergeCell ref="C53:E53"/>
    <mergeCell ref="C54:E54"/>
    <mergeCell ref="C55:E55"/>
    <mergeCell ref="C51:E51"/>
    <mergeCell ref="C48:F49"/>
    <mergeCell ref="I49:O49"/>
    <mergeCell ref="I59:O59"/>
    <mergeCell ref="B1:P2"/>
    <mergeCell ref="H9:O9"/>
    <mergeCell ref="H17:O17"/>
    <mergeCell ref="K10:L10"/>
    <mergeCell ref="M10:N10"/>
    <mergeCell ref="O10:O11"/>
    <mergeCell ref="H10:J11"/>
    <mergeCell ref="I24:K27"/>
    <mergeCell ref="C33:G33"/>
    <mergeCell ref="C23:G23"/>
    <mergeCell ref="C39:F39"/>
    <mergeCell ref="C46:F46"/>
    <mergeCell ref="C59:F5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H5" sqref="H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99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330761.03999999998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78824.149999999994</v>
      </c>
      <c r="H11" s="132"/>
      <c r="I11" s="132"/>
      <c r="J11" s="132"/>
      <c r="K11" s="63" t="s">
        <v>8</v>
      </c>
      <c r="L11" s="63" t="s">
        <v>9</v>
      </c>
      <c r="M11" s="63" t="s">
        <v>8</v>
      </c>
      <c r="N11" s="63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28524.86</v>
      </c>
      <c r="L12" s="72">
        <f>+K12/K16</f>
        <v>0.36187965720154835</v>
      </c>
      <c r="M12" s="49">
        <v>29722.27</v>
      </c>
      <c r="N12" s="72">
        <f>+M12/M16</f>
        <v>0.39106016840617264</v>
      </c>
      <c r="O12" s="72">
        <f>+K12/M12-1</f>
        <v>-4.028662682897366E-2</v>
      </c>
      <c r="P12" s="68">
        <f t="shared" ref="P12:P14" si="0">+K12-M12</f>
        <v>-1197.4099999999999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0.23831147102451969</v>
      </c>
      <c r="G13" s="12"/>
      <c r="H13" s="22" t="s">
        <v>13</v>
      </c>
      <c r="I13" s="21"/>
      <c r="J13" s="20"/>
      <c r="K13" s="49">
        <v>15583.22</v>
      </c>
      <c r="L13" s="72">
        <f>+K13/K16</f>
        <v>0.19769598559629431</v>
      </c>
      <c r="M13" s="49">
        <v>9992.68</v>
      </c>
      <c r="N13" s="72">
        <f>+M13/M16</f>
        <v>0.13147512365741221</v>
      </c>
      <c r="O13" s="72">
        <f>+K13/M13-1</f>
        <v>0.55946352730198501</v>
      </c>
      <c r="P13" s="68">
        <f t="shared" si="0"/>
        <v>5590.5399999999991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27436.14</v>
      </c>
      <c r="L14" s="72">
        <f>+K14/K16</f>
        <v>0.34806764829463449</v>
      </c>
      <c r="M14" s="49">
        <v>27339.13</v>
      </c>
      <c r="N14" s="72">
        <f>+M14/M16</f>
        <v>0.35970485369651262</v>
      </c>
      <c r="O14" s="72">
        <f>+K14/M14-1</f>
        <v>3.5483938223344058E-3</v>
      </c>
      <c r="P14" s="68">
        <f t="shared" si="0"/>
        <v>97.009999999998399</v>
      </c>
    </row>
    <row r="15" spans="2:16" x14ac:dyDescent="0.25">
      <c r="B15" s="13"/>
      <c r="C15" s="12"/>
      <c r="D15" s="12"/>
      <c r="E15" s="12"/>
      <c r="F15" s="86"/>
      <c r="G15" s="12"/>
      <c r="H15" s="23" t="s">
        <v>14</v>
      </c>
      <c r="I15" s="21"/>
      <c r="J15" s="20"/>
      <c r="K15" s="52">
        <v>7279.94</v>
      </c>
      <c r="L15" s="92">
        <f>+K15/K16</f>
        <v>9.2356708907522761E-2</v>
      </c>
      <c r="M15" s="52">
        <v>8950.26</v>
      </c>
      <c r="N15" s="92">
        <f>+M15/M16</f>
        <v>0.11775985423990262</v>
      </c>
      <c r="O15" s="72">
        <f>+K15/M15-1</f>
        <v>-0.18662251152480491</v>
      </c>
      <c r="P15" s="68">
        <f>+K15-M15</f>
        <v>-1670.3200000000006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78824.160000000003</v>
      </c>
      <c r="L16" s="94">
        <f>SUM(L12:L15)</f>
        <v>1</v>
      </c>
      <c r="M16" s="93">
        <f>SUM(M12:M15)</f>
        <v>76004.34</v>
      </c>
      <c r="N16" s="94">
        <f>SUM(N12:N15)</f>
        <v>1</v>
      </c>
      <c r="O16" s="94">
        <f>+K16/M16-1</f>
        <v>3.7100776087260368E-2</v>
      </c>
      <c r="P16" s="68">
        <f>+K16-M16</f>
        <v>2819.820000000007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95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4500.84</v>
      </c>
      <c r="E25" s="49">
        <v>6352.07</v>
      </c>
      <c r="F25" s="49">
        <f>+E25+D25</f>
        <v>10852.91</v>
      </c>
      <c r="G25" s="88">
        <f>+F25/H25</f>
        <v>0.14554003202095001</v>
      </c>
      <c r="H25" s="50">
        <v>74569.929999999993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6332.02</v>
      </c>
      <c r="E26" s="49">
        <v>5879</v>
      </c>
      <c r="F26" s="49">
        <f t="shared" ref="F26:F32" si="1">+E26+D26</f>
        <v>12211.02</v>
      </c>
      <c r="G26" s="88">
        <f t="shared" ref="G26:G32" si="2">+F26/H26</f>
        <v>0.14885473710438696</v>
      </c>
      <c r="H26" s="50">
        <v>82033.13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2855.65</v>
      </c>
      <c r="E27" s="49">
        <v>4367.46</v>
      </c>
      <c r="F27" s="49">
        <f t="shared" si="1"/>
        <v>7223.1100000000006</v>
      </c>
      <c r="G27" s="88">
        <f t="shared" si="2"/>
        <v>8.5844980801347073E-2</v>
      </c>
      <c r="H27" s="50">
        <v>84141.32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4470.01</v>
      </c>
      <c r="E28" s="49">
        <v>5161.28</v>
      </c>
      <c r="F28" s="49">
        <f t="shared" si="1"/>
        <v>9631.2900000000009</v>
      </c>
      <c r="G28" s="88">
        <f t="shared" si="2"/>
        <v>0.11592993810435284</v>
      </c>
      <c r="H28" s="50">
        <v>83078.539999999994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3718.23</v>
      </c>
      <c r="E29" s="49">
        <v>3407.14</v>
      </c>
      <c r="F29" s="49">
        <f t="shared" si="1"/>
        <v>7125.37</v>
      </c>
      <c r="G29" s="88">
        <f t="shared" si="2"/>
        <v>8.8558753475672894E-2</v>
      </c>
      <c r="H29" s="50">
        <v>80459.240000000005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2999.06</v>
      </c>
      <c r="E30" s="49">
        <v>7345.45</v>
      </c>
      <c r="F30" s="49">
        <f t="shared" si="1"/>
        <v>10344.51</v>
      </c>
      <c r="G30" s="88">
        <f t="shared" si="2"/>
        <v>0.12324439896476951</v>
      </c>
      <c r="H30" s="50">
        <v>83934.93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3554.47</v>
      </c>
      <c r="E31" s="49">
        <v>5395.79</v>
      </c>
      <c r="F31" s="49">
        <f t="shared" si="1"/>
        <v>8950.26</v>
      </c>
      <c r="G31" s="88">
        <f t="shared" si="2"/>
        <v>0.11775985423990262</v>
      </c>
      <c r="H31" s="50">
        <v>76004.34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3703.32</v>
      </c>
      <c r="E32" s="49">
        <v>3576.62</v>
      </c>
      <c r="F32" s="49">
        <f t="shared" si="1"/>
        <v>7279.9400000000005</v>
      </c>
      <c r="G32" s="88">
        <f t="shared" si="2"/>
        <v>9.2356720624326441E-2</v>
      </c>
      <c r="H32" s="50">
        <v>78824.149999999994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0.50870199479666045</v>
      </c>
      <c r="E34" s="89">
        <f>+E32/F32</f>
        <v>0.49129800520333955</v>
      </c>
      <c r="F34" s="86"/>
      <c r="G34" s="86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43092.42</v>
      </c>
      <c r="F41" s="72">
        <f>+E41/E45</f>
        <v>0.5466905070729583</v>
      </c>
      <c r="G41" s="43"/>
      <c r="H41" s="55" t="s">
        <v>41</v>
      </c>
      <c r="I41" s="100">
        <f>+E41+E42</f>
        <v>45560.59</v>
      </c>
      <c r="J41" s="86"/>
      <c r="K41" s="104" t="s">
        <v>55</v>
      </c>
      <c r="L41" s="102">
        <f>+E41/I41</f>
        <v>0.9458266453529246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2468.17</v>
      </c>
      <c r="F42" s="72">
        <f>+E42/E45</f>
        <v>3.1312353978780107E-2</v>
      </c>
      <c r="G42" s="43"/>
      <c r="H42" s="56" t="s">
        <v>42</v>
      </c>
      <c r="I42" s="101">
        <f>+E43+E44</f>
        <v>33263.57</v>
      </c>
      <c r="J42" s="86"/>
      <c r="K42" s="105" t="s">
        <v>56</v>
      </c>
      <c r="L42" s="103">
        <f>+E42/I41</f>
        <v>5.417335464707547E-2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311.86</v>
      </c>
      <c r="F43" s="72">
        <f>+E43/E45</f>
        <v>3.956401184611419E-3</v>
      </c>
      <c r="G43" s="43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32951.71</v>
      </c>
      <c r="F44" s="72">
        <f>+E44/E45</f>
        <v>0.41804073776365008</v>
      </c>
      <c r="G44" s="43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78824.160000000003</v>
      </c>
      <c r="F45" s="94">
        <f>SUM(F41:F44)</f>
        <v>0.99999999999999978</v>
      </c>
      <c r="G45" s="43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0</v>
      </c>
      <c r="G51" s="69"/>
      <c r="H51" s="36"/>
      <c r="I51" s="42" t="s">
        <v>46</v>
      </c>
      <c r="J51" s="37"/>
      <c r="K51" s="49">
        <v>46374.35</v>
      </c>
      <c r="L51" s="49">
        <v>50264.62</v>
      </c>
      <c r="M51" s="49">
        <v>45105.08</v>
      </c>
      <c r="N51" s="49">
        <v>46113.87</v>
      </c>
      <c r="O51" s="49">
        <v>42177.3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2.0781213265940301E-2</v>
      </c>
      <c r="G52" s="69"/>
      <c r="H52" s="36"/>
      <c r="I52" s="73" t="s">
        <v>62</v>
      </c>
      <c r="J52" s="57"/>
      <c r="K52" s="58">
        <v>38620.07</v>
      </c>
      <c r="L52" s="58">
        <v>41346.699999999997</v>
      </c>
      <c r="M52" s="58">
        <v>34562.79</v>
      </c>
      <c r="N52" s="58">
        <v>37263.410000000003</v>
      </c>
      <c r="O52" s="58">
        <v>33193.49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0</v>
      </c>
      <c r="G53" s="69"/>
      <c r="H53" s="36"/>
      <c r="I53" s="73" t="s">
        <v>63</v>
      </c>
      <c r="J53" s="57"/>
      <c r="K53" s="58">
        <v>7754.28</v>
      </c>
      <c r="L53" s="58">
        <v>8917.92</v>
      </c>
      <c r="M53" s="58">
        <v>10542.29</v>
      </c>
      <c r="N53" s="58">
        <v>8850.4599999999991</v>
      </c>
      <c r="O53" s="58">
        <v>8983.81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0</v>
      </c>
      <c r="G54" s="69"/>
      <c r="H54" s="36"/>
      <c r="I54" s="42" t="s">
        <v>47</v>
      </c>
      <c r="J54" s="37"/>
      <c r="K54" s="49">
        <v>355.38</v>
      </c>
      <c r="L54" s="49">
        <v>388.86</v>
      </c>
      <c r="M54" s="49">
        <v>1953.39</v>
      </c>
      <c r="N54" s="49">
        <v>385.22</v>
      </c>
      <c r="O54" s="49">
        <v>915.12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3.0826026717372654E-2</v>
      </c>
      <c r="G55" s="69"/>
      <c r="H55" s="36"/>
      <c r="I55" s="22" t="s">
        <v>1</v>
      </c>
      <c r="J55" s="37"/>
      <c r="K55" s="49">
        <f>+K54+K51</f>
        <v>46729.729999999996</v>
      </c>
      <c r="L55" s="49">
        <f>+L54+L51</f>
        <v>50653.48</v>
      </c>
      <c r="M55" s="49">
        <f>+M54+M51</f>
        <v>47058.47</v>
      </c>
      <c r="N55" s="49">
        <f>+N54+N51</f>
        <v>46499.090000000004</v>
      </c>
      <c r="O55" s="49">
        <f>+O54+O51</f>
        <v>43092.420000000006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2.2144212567888097E-3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0.94617833875989821</v>
      </c>
      <c r="G57" s="69"/>
      <c r="H57" s="36"/>
      <c r="I57" s="22" t="s">
        <v>37</v>
      </c>
      <c r="J57" s="37"/>
      <c r="K57" s="72">
        <f>+K51/K55</f>
        <v>0.99239499136845011</v>
      </c>
      <c r="L57" s="72">
        <f t="shared" ref="L57:O57" si="3">+L51/L55</f>
        <v>0.99232313357344848</v>
      </c>
      <c r="M57" s="72">
        <f t="shared" si="3"/>
        <v>0.95849015065725685</v>
      </c>
      <c r="N57" s="72">
        <f t="shared" si="3"/>
        <v>0.99171553679867708</v>
      </c>
      <c r="O57" s="72">
        <f t="shared" si="3"/>
        <v>0.97876378258635732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G26" sqref="G2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480376.76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113445.78</v>
      </c>
      <c r="H11" s="132"/>
      <c r="I11" s="132"/>
      <c r="J11" s="132"/>
      <c r="K11" s="63" t="s">
        <v>8</v>
      </c>
      <c r="L11" s="63" t="s">
        <v>9</v>
      </c>
      <c r="M11" s="63" t="s">
        <v>8</v>
      </c>
      <c r="N11" s="63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40574.85</v>
      </c>
      <c r="L12" s="72">
        <f>+K12/K16</f>
        <v>0.35765852198292436</v>
      </c>
      <c r="M12" s="49">
        <v>47593.31</v>
      </c>
      <c r="N12" s="72">
        <f>+M12/M16</f>
        <v>0.4173220903585485</v>
      </c>
      <c r="O12" s="72">
        <f>+K12/M12-1</f>
        <v>-0.14746736463591203</v>
      </c>
      <c r="P12" s="68">
        <f t="shared" ref="P12:P14" si="0">+K12-M12</f>
        <v>-7018.4599999999991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0.23616000907287854</v>
      </c>
      <c r="G13" s="12"/>
      <c r="H13" s="22" t="s">
        <v>13</v>
      </c>
      <c r="I13" s="21"/>
      <c r="J13" s="20"/>
      <c r="K13" s="49">
        <v>21244.1</v>
      </c>
      <c r="L13" s="72">
        <f>+K13/K16</f>
        <v>0.18726214408327924</v>
      </c>
      <c r="M13" s="49">
        <v>19306.72</v>
      </c>
      <c r="N13" s="72">
        <f>+M13/M16</f>
        <v>0.16929103582766561</v>
      </c>
      <c r="O13" s="72">
        <f>+K13/M13-1</f>
        <v>0.10034744379159166</v>
      </c>
      <c r="P13" s="68">
        <f t="shared" si="0"/>
        <v>1937.3799999999974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29742.87</v>
      </c>
      <c r="L14" s="72">
        <f>+K14/K16</f>
        <v>0.26217696242204863</v>
      </c>
      <c r="M14" s="49">
        <v>29008.81</v>
      </c>
      <c r="N14" s="72">
        <f>+M14/M16</f>
        <v>0.25436384290174324</v>
      </c>
      <c r="O14" s="72">
        <f>+K14/M14-1</f>
        <v>2.5304726391740973E-2</v>
      </c>
      <c r="P14" s="68">
        <f t="shared" si="0"/>
        <v>734.05999999999767</v>
      </c>
    </row>
    <row r="15" spans="2:16" x14ac:dyDescent="0.25">
      <c r="B15" s="13"/>
      <c r="C15" s="12"/>
      <c r="D15" s="12"/>
      <c r="E15" s="12"/>
      <c r="F15" s="86"/>
      <c r="G15" s="12"/>
      <c r="H15" s="23" t="s">
        <v>14</v>
      </c>
      <c r="I15" s="21"/>
      <c r="J15" s="20"/>
      <c r="K15" s="52">
        <v>21883.96</v>
      </c>
      <c r="L15" s="92">
        <f>+K15/K16</f>
        <v>0.19290237151174772</v>
      </c>
      <c r="M15" s="52">
        <v>18135.71</v>
      </c>
      <c r="N15" s="92">
        <f>+M15/M16</f>
        <v>0.1590230309120427</v>
      </c>
      <c r="O15" s="72">
        <f>+K15/M15-1</f>
        <v>0.2066778747564888</v>
      </c>
      <c r="P15" s="68">
        <f>+K15-M15</f>
        <v>3748.25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113445.78</v>
      </c>
      <c r="L16" s="94">
        <f>SUM(L12:L15)</f>
        <v>1</v>
      </c>
      <c r="M16" s="93">
        <f>SUM(M12:M15)</f>
        <v>114044.54999999999</v>
      </c>
      <c r="N16" s="94">
        <f>SUM(N12:N15)</f>
        <v>1</v>
      </c>
      <c r="O16" s="94">
        <f>+K16/M16-1</f>
        <v>-5.2503166525712519E-3</v>
      </c>
      <c r="P16" s="68">
        <f>+K16-M16</f>
        <v>-598.76999999998952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95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6472.98</v>
      </c>
      <c r="E25" s="49">
        <v>9642.57</v>
      </c>
      <c r="F25" s="49">
        <f>+E25+D25</f>
        <v>16115.55</v>
      </c>
      <c r="G25" s="88">
        <f>+F25/H25</f>
        <v>0.13214982843659009</v>
      </c>
      <c r="H25" s="50">
        <v>121949.08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7968.69</v>
      </c>
      <c r="E26" s="49">
        <v>8989.59</v>
      </c>
      <c r="F26" s="49">
        <f t="shared" ref="F26:F32" si="1">+E26+D26</f>
        <v>16958.28</v>
      </c>
      <c r="G26" s="88">
        <f t="shared" ref="G26:G32" si="2">+F26/H26</f>
        <v>0.13635313254048595</v>
      </c>
      <c r="H26" s="50">
        <v>124370.3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7630.3</v>
      </c>
      <c r="E27" s="49">
        <v>9533.8700000000008</v>
      </c>
      <c r="F27" s="49">
        <f t="shared" si="1"/>
        <v>17164.170000000002</v>
      </c>
      <c r="G27" s="88">
        <f t="shared" si="2"/>
        <v>0.13637155621334168</v>
      </c>
      <c r="H27" s="50">
        <v>125863.27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9470.57</v>
      </c>
      <c r="E28" s="49">
        <v>10421.459999999999</v>
      </c>
      <c r="F28" s="49">
        <f t="shared" si="1"/>
        <v>19892.03</v>
      </c>
      <c r="G28" s="88">
        <f t="shared" si="2"/>
        <v>0.15823519814649048</v>
      </c>
      <c r="H28" s="50">
        <v>125711.79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10454.799999999999</v>
      </c>
      <c r="E29" s="49">
        <v>10536.99</v>
      </c>
      <c r="F29" s="49">
        <f t="shared" si="1"/>
        <v>20991.79</v>
      </c>
      <c r="G29" s="88">
        <f t="shared" si="2"/>
        <v>0.16881218387105362</v>
      </c>
      <c r="H29" s="50">
        <v>124349.97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7338.88</v>
      </c>
      <c r="E30" s="49">
        <v>10476.82</v>
      </c>
      <c r="F30" s="49">
        <f t="shared" si="1"/>
        <v>17815.7</v>
      </c>
      <c r="G30" s="88">
        <f t="shared" si="2"/>
        <v>0.14304237203831024</v>
      </c>
      <c r="H30" s="50">
        <v>124548.41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7259.92</v>
      </c>
      <c r="E31" s="49">
        <v>10875.79</v>
      </c>
      <c r="F31" s="49">
        <f t="shared" si="1"/>
        <v>18135.71</v>
      </c>
      <c r="G31" s="88">
        <f t="shared" si="2"/>
        <v>0.1590230309120427</v>
      </c>
      <c r="H31" s="50">
        <v>114044.55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9457.19</v>
      </c>
      <c r="E32" s="49">
        <v>12426.78</v>
      </c>
      <c r="F32" s="49">
        <f t="shared" si="1"/>
        <v>21883.97</v>
      </c>
      <c r="G32" s="88">
        <f t="shared" si="2"/>
        <v>0.19290245965958364</v>
      </c>
      <c r="H32" s="50">
        <v>113445.78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0.43215147891356093</v>
      </c>
      <c r="E34" s="89">
        <f>+E32/F32</f>
        <v>0.56784852108643902</v>
      </c>
      <c r="F34" s="86"/>
      <c r="G34" s="86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54138.5</v>
      </c>
      <c r="F41" s="72">
        <f>+E41/E45</f>
        <v>0.47721920350137342</v>
      </c>
      <c r="G41" s="106"/>
      <c r="H41" s="104" t="s">
        <v>41</v>
      </c>
      <c r="I41" s="100">
        <f>+E41+E42</f>
        <v>60364.45</v>
      </c>
      <c r="J41" s="86"/>
      <c r="K41" s="104" t="s">
        <v>55</v>
      </c>
      <c r="L41" s="102">
        <f>+E41/I41</f>
        <v>0.89686065225476252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6225.95</v>
      </c>
      <c r="F42" s="72">
        <f>+E42/E45</f>
        <v>5.4880406735306218E-2</v>
      </c>
      <c r="G42" s="106"/>
      <c r="H42" s="105" t="s">
        <v>42</v>
      </c>
      <c r="I42" s="101">
        <f>+E43+E44</f>
        <v>53081.32</v>
      </c>
      <c r="J42" s="86"/>
      <c r="K42" s="105" t="s">
        <v>56</v>
      </c>
      <c r="L42" s="103">
        <f>+E42/I41</f>
        <v>0.10313934774523748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713.57</v>
      </c>
      <c r="F43" s="72">
        <f>+E43/E45</f>
        <v>6.2899656814000213E-3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52367.75</v>
      </c>
      <c r="F44" s="72">
        <f>+E44/E45</f>
        <v>0.46161042408192043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113445.76999999999</v>
      </c>
      <c r="F45" s="94">
        <f>SUM(F41:F44)</f>
        <v>1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ht="15" customHeight="1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8.4477724855196151E-3</v>
      </c>
      <c r="G51" s="69"/>
      <c r="H51" s="36"/>
      <c r="I51" s="42" t="s">
        <v>46</v>
      </c>
      <c r="J51" s="37"/>
      <c r="K51" s="49">
        <v>59878.95</v>
      </c>
      <c r="L51" s="49">
        <v>65457</v>
      </c>
      <c r="M51" s="49">
        <v>70563.509999999995</v>
      </c>
      <c r="N51" s="49">
        <v>59557.64</v>
      </c>
      <c r="O51" s="49">
        <v>53022.79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5.8710854218775144E-2</v>
      </c>
      <c r="G52" s="69"/>
      <c r="H52" s="36"/>
      <c r="I52" s="73" t="s">
        <v>62</v>
      </c>
      <c r="J52" s="57"/>
      <c r="K52" s="58">
        <v>49153.04</v>
      </c>
      <c r="L52" s="58">
        <v>52725.22</v>
      </c>
      <c r="M52" s="58">
        <v>54861.64</v>
      </c>
      <c r="N52" s="58">
        <v>46861.27</v>
      </c>
      <c r="O52" s="58">
        <v>39663.82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0</v>
      </c>
      <c r="G53" s="69"/>
      <c r="H53" s="36"/>
      <c r="I53" s="73" t="s">
        <v>63</v>
      </c>
      <c r="J53" s="57"/>
      <c r="K53" s="58">
        <v>10725.9</v>
      </c>
      <c r="L53" s="58">
        <v>12731.78</v>
      </c>
      <c r="M53" s="58">
        <v>15701.87</v>
      </c>
      <c r="N53" s="58">
        <v>12696.37</v>
      </c>
      <c r="O53" s="58">
        <v>13358.97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9.7544469849008917E-3</v>
      </c>
      <c r="G54" s="69"/>
      <c r="H54" s="36"/>
      <c r="I54" s="42" t="s">
        <v>47</v>
      </c>
      <c r="J54" s="37"/>
      <c r="K54" s="49">
        <v>1572.83</v>
      </c>
      <c r="L54" s="49">
        <v>1109.32</v>
      </c>
      <c r="M54" s="49">
        <v>1219.3</v>
      </c>
      <c r="N54" s="49">
        <v>763.16</v>
      </c>
      <c r="O54" s="49">
        <v>1115.71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2.5458047747641668E-2</v>
      </c>
      <c r="G55" s="69"/>
      <c r="H55" s="36"/>
      <c r="I55" s="22" t="s">
        <v>1</v>
      </c>
      <c r="J55" s="37"/>
      <c r="K55" s="49">
        <f>+K54+K51</f>
        <v>61451.78</v>
      </c>
      <c r="L55" s="49">
        <f>+L54+L51</f>
        <v>66566.320000000007</v>
      </c>
      <c r="M55" s="49">
        <f>+M54+M51</f>
        <v>71782.81</v>
      </c>
      <c r="N55" s="49">
        <f>+N54+N51</f>
        <v>60320.800000000003</v>
      </c>
      <c r="O55" s="49">
        <f>+O54+O51</f>
        <v>54138.5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9.0470872955180567E-3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0.88858179126764469</v>
      </c>
      <c r="G57" s="69"/>
      <c r="H57" s="36"/>
      <c r="I57" s="22" t="s">
        <v>37</v>
      </c>
      <c r="J57" s="37"/>
      <c r="K57" s="72">
        <f>+K51/K55</f>
        <v>0.9744054606717657</v>
      </c>
      <c r="L57" s="72">
        <f t="shared" ref="L57:O57" si="3">+L51/L55</f>
        <v>0.98333511601662815</v>
      </c>
      <c r="M57" s="72">
        <f t="shared" si="3"/>
        <v>0.9830140391550567</v>
      </c>
      <c r="N57" s="72">
        <f t="shared" si="3"/>
        <v>0.98734831103035758</v>
      </c>
      <c r="O57" s="72">
        <f t="shared" si="3"/>
        <v>0.97939156053455489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F5" sqref="F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338692.74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80263.960000000006</v>
      </c>
      <c r="H11" s="132"/>
      <c r="I11" s="132"/>
      <c r="J11" s="132"/>
      <c r="K11" s="63" t="s">
        <v>8</v>
      </c>
      <c r="L11" s="63" t="s">
        <v>9</v>
      </c>
      <c r="M11" s="63" t="s">
        <v>8</v>
      </c>
      <c r="N11" s="63" t="s">
        <v>9</v>
      </c>
      <c r="O11" s="132"/>
      <c r="P11" s="95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30937.26</v>
      </c>
      <c r="L12" s="72">
        <f>+K12/K16</f>
        <v>0.38544392957387974</v>
      </c>
      <c r="M12" s="49">
        <v>28840.02</v>
      </c>
      <c r="N12" s="72">
        <f>+M12/M16</f>
        <v>0.36362432841759984</v>
      </c>
      <c r="O12" s="72">
        <f>+K12/M12-1</f>
        <v>7.2719783134685745E-2</v>
      </c>
      <c r="P12" s="68">
        <f t="shared" ref="P12:P14" si="0">+K12-M12</f>
        <v>2097.239999999998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0.23698163710270262</v>
      </c>
      <c r="G13" s="12"/>
      <c r="H13" s="22" t="s">
        <v>13</v>
      </c>
      <c r="I13" s="21"/>
      <c r="J13" s="20"/>
      <c r="K13" s="49">
        <v>12194.12</v>
      </c>
      <c r="L13" s="72">
        <f>+K13/K16</f>
        <v>0.15192520379941338</v>
      </c>
      <c r="M13" s="49">
        <v>10035.82</v>
      </c>
      <c r="N13" s="72">
        <f>+M13/M16</f>
        <v>0.12653487437317715</v>
      </c>
      <c r="O13" s="72">
        <f>+K13/M13-1</f>
        <v>0.21505965631109381</v>
      </c>
      <c r="P13" s="68">
        <f t="shared" si="0"/>
        <v>2158.3000000000011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28587.29</v>
      </c>
      <c r="L14" s="72">
        <f>+K14/K16</f>
        <v>0.35616591105573275</v>
      </c>
      <c r="M14" s="49">
        <v>31613.33</v>
      </c>
      <c r="N14" s="72">
        <f>+M14/M16</f>
        <v>0.39859112061274443</v>
      </c>
      <c r="O14" s="72">
        <f>+K14/M14-1</f>
        <v>-9.5720381244240982E-2</v>
      </c>
      <c r="P14" s="68">
        <f t="shared" si="0"/>
        <v>-3026.0400000000009</v>
      </c>
    </row>
    <row r="15" spans="2:16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8545.2999999999993</v>
      </c>
      <c r="L15" s="92">
        <f>+K15/K16</f>
        <v>0.10646495557097412</v>
      </c>
      <c r="M15" s="52">
        <v>8823.51</v>
      </c>
      <c r="N15" s="92">
        <f>+M15/M16</f>
        <v>0.11124967659647866</v>
      </c>
      <c r="O15" s="72">
        <f>+K15/M15-1</f>
        <v>-3.1530536033846035E-2</v>
      </c>
      <c r="P15" s="68">
        <f>+K15-M15</f>
        <v>-278.21000000000095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80263.97</v>
      </c>
      <c r="L16" s="94">
        <f>SUM(L12:L15)</f>
        <v>0.99999999999999989</v>
      </c>
      <c r="M16" s="93">
        <f>SUM(M12:M15)</f>
        <v>79312.679999999993</v>
      </c>
      <c r="N16" s="94">
        <f>SUM(N12:N15)</f>
        <v>1</v>
      </c>
      <c r="O16" s="94">
        <f>+K16/M16-1</f>
        <v>1.1994172936786507E-2</v>
      </c>
      <c r="P16" s="68">
        <f>+K16-M16</f>
        <v>951.29000000000815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95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95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3536.76</v>
      </c>
      <c r="E25" s="49">
        <v>3033.42</v>
      </c>
      <c r="F25" s="49">
        <f>+E25+D25</f>
        <v>6570.18</v>
      </c>
      <c r="G25" s="88">
        <f>+F25/H25</f>
        <v>9.0557596223424422E-2</v>
      </c>
      <c r="H25" s="50">
        <v>72552.5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3468.68</v>
      </c>
      <c r="E26" s="49">
        <v>3312.31</v>
      </c>
      <c r="F26" s="49">
        <f t="shared" ref="F26:F32" si="1">+E26+D26</f>
        <v>6780.99</v>
      </c>
      <c r="G26" s="88">
        <f t="shared" ref="G26:G32" si="2">+F26/H26</f>
        <v>8.424546588271016E-2</v>
      </c>
      <c r="H26" s="50">
        <v>80490.86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2128.06</v>
      </c>
      <c r="E27" s="49">
        <v>4358.3100000000004</v>
      </c>
      <c r="F27" s="49">
        <f t="shared" si="1"/>
        <v>6486.3700000000008</v>
      </c>
      <c r="G27" s="88">
        <f t="shared" si="2"/>
        <v>8.1675622224827354E-2</v>
      </c>
      <c r="H27" s="50">
        <v>79416.23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3324.27</v>
      </c>
      <c r="E28" s="49">
        <v>2579</v>
      </c>
      <c r="F28" s="49">
        <f t="shared" si="1"/>
        <v>5903.27</v>
      </c>
      <c r="G28" s="88">
        <f t="shared" si="2"/>
        <v>7.6875214301183145E-2</v>
      </c>
      <c r="H28" s="50">
        <v>76790.289999999994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2141.59</v>
      </c>
      <c r="E29" s="49">
        <v>3545.61</v>
      </c>
      <c r="F29" s="49">
        <f t="shared" si="1"/>
        <v>5687.2000000000007</v>
      </c>
      <c r="G29" s="88">
        <f t="shared" si="2"/>
        <v>7.5023382146725132E-2</v>
      </c>
      <c r="H29" s="50">
        <v>75805.7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3899.78</v>
      </c>
      <c r="E30" s="49">
        <v>3836.67</v>
      </c>
      <c r="F30" s="49">
        <f t="shared" si="1"/>
        <v>7736.4500000000007</v>
      </c>
      <c r="G30" s="88">
        <f t="shared" si="2"/>
        <v>9.3696491890565586E-2</v>
      </c>
      <c r="H30" s="50">
        <v>82569.259999999995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4482.37</v>
      </c>
      <c r="E31" s="49">
        <v>4341.1400000000003</v>
      </c>
      <c r="F31" s="49">
        <f t="shared" si="1"/>
        <v>8823.51</v>
      </c>
      <c r="G31" s="88">
        <f t="shared" si="2"/>
        <v>0.11124967659647866</v>
      </c>
      <c r="H31" s="50">
        <v>79312.679999999993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4059.76</v>
      </c>
      <c r="E32" s="49">
        <v>4485.54</v>
      </c>
      <c r="F32" s="49">
        <f t="shared" si="1"/>
        <v>8545.2999999999993</v>
      </c>
      <c r="G32" s="88">
        <f t="shared" si="2"/>
        <v>0.10646496883532781</v>
      </c>
      <c r="H32" s="50">
        <v>80263.960000000006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0.47508688986928493</v>
      </c>
      <c r="E34" s="89">
        <f>+E32/F32</f>
        <v>0.52491311013071518</v>
      </c>
      <c r="F34" s="86"/>
      <c r="G34" s="86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91"/>
      <c r="D35" s="91"/>
      <c r="E35" s="91"/>
      <c r="F35" s="91"/>
      <c r="G35" s="91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45854.16</v>
      </c>
      <c r="F41" s="72">
        <f>+E41/E45</f>
        <v>0.5712920219734986</v>
      </c>
      <c r="G41" s="106"/>
      <c r="H41" s="104" t="s">
        <v>41</v>
      </c>
      <c r="I41" s="100">
        <f>+E41+E42</f>
        <v>47635.25</v>
      </c>
      <c r="J41" s="86"/>
      <c r="K41" s="104" t="s">
        <v>55</v>
      </c>
      <c r="L41" s="102">
        <f>+E41/I41</f>
        <v>0.96260983200466044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1781.09</v>
      </c>
      <c r="F42" s="72">
        <f>+E42/E45</f>
        <v>2.2190407749630096E-2</v>
      </c>
      <c r="G42" s="106"/>
      <c r="H42" s="105" t="s">
        <v>42</v>
      </c>
      <c r="I42" s="101">
        <f>+E43+E44</f>
        <v>32628.71</v>
      </c>
      <c r="J42" s="86"/>
      <c r="K42" s="105" t="s">
        <v>56</v>
      </c>
      <c r="L42" s="103">
        <f>+E42/I41</f>
        <v>3.7390167995339584E-2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339.04</v>
      </c>
      <c r="F43" s="72">
        <f>+E43/E45</f>
        <v>4.2240627051045084E-3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32289.67</v>
      </c>
      <c r="F44" s="72">
        <f>+E44/E45</f>
        <v>0.40229350757176696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80263.959999999992</v>
      </c>
      <c r="F45" s="94">
        <f>SUM(F41:F44)</f>
        <v>1.0000000000000002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0</v>
      </c>
      <c r="G51" s="69"/>
      <c r="H51" s="36"/>
      <c r="I51" s="42" t="s">
        <v>46</v>
      </c>
      <c r="J51" s="37"/>
      <c r="K51" s="49">
        <v>49343.76</v>
      </c>
      <c r="L51" s="49">
        <v>46417.97</v>
      </c>
      <c r="M51" s="49">
        <v>51175.19</v>
      </c>
      <c r="N51" s="49">
        <v>48148.72</v>
      </c>
      <c r="O51" s="49">
        <v>45118.96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4.6092537272942095E-2</v>
      </c>
      <c r="G52" s="69"/>
      <c r="H52" s="36"/>
      <c r="I52" s="73" t="s">
        <v>62</v>
      </c>
      <c r="J52" s="57"/>
      <c r="K52" s="58">
        <v>42132.28</v>
      </c>
      <c r="L52" s="58">
        <v>40907.589999999997</v>
      </c>
      <c r="M52" s="58">
        <v>44638.82</v>
      </c>
      <c r="N52" s="58">
        <v>39607.879999999997</v>
      </c>
      <c r="O52" s="58">
        <v>37929.1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1.0151880798928744E-3</v>
      </c>
      <c r="G53" s="69"/>
      <c r="H53" s="36"/>
      <c r="I53" s="73" t="s">
        <v>63</v>
      </c>
      <c r="J53" s="57"/>
      <c r="K53" s="58">
        <v>7211.48</v>
      </c>
      <c r="L53" s="58">
        <v>5510.38</v>
      </c>
      <c r="M53" s="58">
        <v>6536.37</v>
      </c>
      <c r="N53" s="58">
        <v>8540.84</v>
      </c>
      <c r="O53" s="58">
        <v>7189.86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0</v>
      </c>
      <c r="G54" s="69"/>
      <c r="H54" s="36"/>
      <c r="I54" s="42" t="s">
        <v>47</v>
      </c>
      <c r="J54" s="37"/>
      <c r="K54" s="49">
        <v>304.81</v>
      </c>
      <c r="L54" s="49">
        <v>1786.87</v>
      </c>
      <c r="M54" s="49">
        <v>2075</v>
      </c>
      <c r="N54" s="49">
        <v>1103.74</v>
      </c>
      <c r="O54" s="49">
        <v>735.19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2.7253254682037428E-2</v>
      </c>
      <c r="G55" s="69"/>
      <c r="H55" s="36"/>
      <c r="I55" s="22" t="s">
        <v>1</v>
      </c>
      <c r="J55" s="37"/>
      <c r="K55" s="49">
        <f>+K54+K51</f>
        <v>49648.57</v>
      </c>
      <c r="L55" s="49">
        <f>+L54+L51</f>
        <v>48204.840000000004</v>
      </c>
      <c r="M55" s="49">
        <f>+M54+M51</f>
        <v>53250.19</v>
      </c>
      <c r="N55" s="49">
        <f>+N54+N51</f>
        <v>49252.46</v>
      </c>
      <c r="O55" s="49">
        <f>+O54+O51</f>
        <v>45854.15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6.496156635001334E-3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0.91914286333012618</v>
      </c>
      <c r="G57" s="69"/>
      <c r="H57" s="36"/>
      <c r="I57" s="22" t="s">
        <v>37</v>
      </c>
      <c r="J57" s="37"/>
      <c r="K57" s="72">
        <f>+K51/K55</f>
        <v>0.99386064895726101</v>
      </c>
      <c r="L57" s="72">
        <f t="shared" ref="L57:O57" si="3">+L51/L55</f>
        <v>0.9629317305067292</v>
      </c>
      <c r="M57" s="72">
        <f t="shared" si="3"/>
        <v>0.96103300288693805</v>
      </c>
      <c r="N57" s="72">
        <f t="shared" si="3"/>
        <v>0.97759015488769496</v>
      </c>
      <c r="O57" s="72">
        <f t="shared" si="3"/>
        <v>0.98396677290932222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0.99999999999999989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G34:H46">
    <sortCondition descending="1" ref="G34:G46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G3" sqref="G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602403.68999999994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144020.71</v>
      </c>
      <c r="H11" s="132"/>
      <c r="I11" s="132"/>
      <c r="J11" s="132"/>
      <c r="K11" s="63" t="s">
        <v>8</v>
      </c>
      <c r="L11" s="63" t="s">
        <v>9</v>
      </c>
      <c r="M11" s="63" t="s">
        <v>8</v>
      </c>
      <c r="N11" s="63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62450.42</v>
      </c>
      <c r="L12" s="72">
        <f>+K12/K16</f>
        <v>0.43362113918346462</v>
      </c>
      <c r="M12" s="49">
        <v>65988.05</v>
      </c>
      <c r="N12" s="72">
        <f>+M12/M16</f>
        <v>0.43115272764265916</v>
      </c>
      <c r="O12" s="72">
        <f>+K12/M12-1</f>
        <v>-5.3610161233738629E-2</v>
      </c>
      <c r="P12" s="68">
        <f t="shared" ref="P12:P14" si="0">+K12-M12</f>
        <v>-3537.6300000000047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0.23907673938717075</v>
      </c>
      <c r="G13" s="12"/>
      <c r="H13" s="22" t="s">
        <v>13</v>
      </c>
      <c r="I13" s="21"/>
      <c r="J13" s="20"/>
      <c r="K13" s="49">
        <v>19339.419999999998</v>
      </c>
      <c r="L13" s="72">
        <f>+K13/K16</f>
        <v>0.13428222470797602</v>
      </c>
      <c r="M13" s="49">
        <v>21126.21</v>
      </c>
      <c r="N13" s="72">
        <f>+M13/M16</f>
        <v>0.13803443299584731</v>
      </c>
      <c r="O13" s="72">
        <f>+K13/M13-1</f>
        <v>-8.4576930741481871E-2</v>
      </c>
      <c r="P13" s="68">
        <f t="shared" si="0"/>
        <v>-1786.7900000000009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39666.15</v>
      </c>
      <c r="L14" s="72">
        <f>+K14/K16</f>
        <v>0.27541978340613543</v>
      </c>
      <c r="M14" s="49">
        <v>42378.76</v>
      </c>
      <c r="N14" s="72">
        <f>+M14/M16</f>
        <v>0.27689434629624027</v>
      </c>
      <c r="O14" s="72">
        <f>+K14/M14-1</f>
        <v>-6.4008715686820539E-2</v>
      </c>
      <c r="P14" s="68">
        <f t="shared" si="0"/>
        <v>-2712.6100000000006</v>
      </c>
    </row>
    <row r="15" spans="2:16" x14ac:dyDescent="0.25">
      <c r="B15" s="13"/>
      <c r="C15" s="12"/>
      <c r="D15" s="12"/>
      <c r="E15" s="12"/>
      <c r="F15" s="12"/>
      <c r="G15" s="12"/>
      <c r="H15" s="23" t="s">
        <v>14</v>
      </c>
      <c r="I15" s="21"/>
      <c r="J15" s="20"/>
      <c r="K15" s="52">
        <v>22564.71</v>
      </c>
      <c r="L15" s="92">
        <f>+K15/K16</f>
        <v>0.15667685270242404</v>
      </c>
      <c r="M15" s="52">
        <v>23557.27</v>
      </c>
      <c r="N15" s="92">
        <f>+M15/M16</f>
        <v>0.15391849306525326</v>
      </c>
      <c r="O15" s="72">
        <f>+K15/M15-1</f>
        <v>-4.2133914498581615E-2</v>
      </c>
      <c r="P15" s="68">
        <f>+K15-M15</f>
        <v>-992.56000000000131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144020.69999999998</v>
      </c>
      <c r="L16" s="94">
        <f>SUM(L12:L15)</f>
        <v>1</v>
      </c>
      <c r="M16" s="93">
        <f>SUM(M12:M15)</f>
        <v>153050.29</v>
      </c>
      <c r="N16" s="94">
        <f>SUM(N12:N15)</f>
        <v>1</v>
      </c>
      <c r="O16" s="94">
        <f>+K16/M16-1</f>
        <v>-5.8997536038644771E-2</v>
      </c>
      <c r="P16" s="68">
        <f>+K16-M16</f>
        <v>-9029.5900000000256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5683.3</v>
      </c>
      <c r="E25" s="49">
        <v>9581.0300000000007</v>
      </c>
      <c r="F25" s="49">
        <f>+E25+D25</f>
        <v>15264.330000000002</v>
      </c>
      <c r="G25" s="88">
        <f>+F25/H25</f>
        <v>9.9143766850390017E-2</v>
      </c>
      <c r="H25" s="87">
        <v>153961.57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4786.68</v>
      </c>
      <c r="E26" s="49">
        <v>6690.51</v>
      </c>
      <c r="F26" s="49">
        <f t="shared" ref="F26:F32" si="1">+E26+D26</f>
        <v>11477.19</v>
      </c>
      <c r="G26" s="88">
        <f t="shared" ref="G26:G32" si="2">+F26/H26</f>
        <v>7.544017102556444E-2</v>
      </c>
      <c r="H26" s="87">
        <v>152136.32000000001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7503.59</v>
      </c>
      <c r="E27" s="49">
        <v>8967.18</v>
      </c>
      <c r="F27" s="49">
        <f t="shared" si="1"/>
        <v>16470.77</v>
      </c>
      <c r="G27" s="88">
        <f t="shared" si="2"/>
        <v>0.1112820614338797</v>
      </c>
      <c r="H27" s="87">
        <v>148009.21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5830.15</v>
      </c>
      <c r="E28" s="49">
        <v>12398.59</v>
      </c>
      <c r="F28" s="49">
        <f t="shared" si="1"/>
        <v>18228.739999999998</v>
      </c>
      <c r="G28" s="88">
        <f t="shared" si="2"/>
        <v>0.12181197920192334</v>
      </c>
      <c r="H28" s="87">
        <v>149646.53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7701.34</v>
      </c>
      <c r="E29" s="49">
        <v>10412.870000000001</v>
      </c>
      <c r="F29" s="49">
        <f t="shared" si="1"/>
        <v>18114.21</v>
      </c>
      <c r="G29" s="88">
        <f t="shared" si="2"/>
        <v>0.12076815496546774</v>
      </c>
      <c r="H29" s="87">
        <v>149991.60999999999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6375.51</v>
      </c>
      <c r="E30" s="49">
        <v>11953.09</v>
      </c>
      <c r="F30" s="49">
        <f t="shared" si="1"/>
        <v>18328.599999999999</v>
      </c>
      <c r="G30" s="88">
        <f t="shared" si="2"/>
        <v>0.12152108548564078</v>
      </c>
      <c r="H30" s="87">
        <v>150826.5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10127.25</v>
      </c>
      <c r="E31" s="49">
        <v>13430.02</v>
      </c>
      <c r="F31" s="49">
        <f t="shared" si="1"/>
        <v>23557.27</v>
      </c>
      <c r="G31" s="88">
        <f t="shared" si="2"/>
        <v>0.15391849306525326</v>
      </c>
      <c r="H31" s="87">
        <v>153050.29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9879.25</v>
      </c>
      <c r="E32" s="49">
        <v>12685.46</v>
      </c>
      <c r="F32" s="49">
        <f t="shared" si="1"/>
        <v>22564.71</v>
      </c>
      <c r="G32" s="88">
        <f t="shared" si="2"/>
        <v>0.1566768418236516</v>
      </c>
      <c r="H32" s="87">
        <v>144020.71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86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0.43781861145124401</v>
      </c>
      <c r="E34" s="89">
        <f>+E32/F32</f>
        <v>0.56218138854875599</v>
      </c>
      <c r="F34" s="86"/>
      <c r="G34" s="86"/>
      <c r="H34" s="86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76950.41</v>
      </c>
      <c r="F41" s="72">
        <f>+E41/E45</f>
        <v>0.53430096724971243</v>
      </c>
      <c r="G41" s="106"/>
      <c r="H41" s="104" t="s">
        <v>41</v>
      </c>
      <c r="I41" s="100">
        <f>+E41+E42</f>
        <v>82493.3</v>
      </c>
      <c r="J41" s="86"/>
      <c r="K41" s="104" t="s">
        <v>55</v>
      </c>
      <c r="L41" s="102">
        <f>+E41/I41</f>
        <v>0.93280799774042256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5542.89</v>
      </c>
      <c r="F42" s="72">
        <f>+E42/E45</f>
        <v>3.8486753850418193E-2</v>
      </c>
      <c r="G42" s="106"/>
      <c r="H42" s="105" t="s">
        <v>42</v>
      </c>
      <c r="I42" s="101">
        <f>+E43+E44</f>
        <v>61527.420000000006</v>
      </c>
      <c r="J42" s="86"/>
      <c r="K42" s="105" t="s">
        <v>56</v>
      </c>
      <c r="L42" s="103">
        <f>+E42/I41</f>
        <v>6.7192002259577444E-2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2576.37</v>
      </c>
      <c r="F43" s="72">
        <f>+E43/E45</f>
        <v>1.788888432164483E-2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58951.05</v>
      </c>
      <c r="F44" s="72">
        <f>+E44/E45</f>
        <v>0.40932339457822459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144020.72</v>
      </c>
      <c r="F45" s="94">
        <f>SUM(F41:F44)</f>
        <v>1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8.8222614817392545E-4</v>
      </c>
      <c r="G51" s="69"/>
      <c r="H51" s="36"/>
      <c r="I51" s="42" t="s">
        <v>46</v>
      </c>
      <c r="J51" s="37"/>
      <c r="K51" s="49">
        <v>82628.03</v>
      </c>
      <c r="L51" s="49">
        <v>78775.990000000005</v>
      </c>
      <c r="M51" s="49">
        <v>84121.79</v>
      </c>
      <c r="N51" s="49">
        <v>82024.3</v>
      </c>
      <c r="O51" s="49">
        <v>75209.81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5.6864038488506942E-2</v>
      </c>
      <c r="G52" s="69"/>
      <c r="H52" s="36"/>
      <c r="I52" s="73" t="s">
        <v>62</v>
      </c>
      <c r="J52" s="57"/>
      <c r="K52" s="58">
        <v>67080.45</v>
      </c>
      <c r="L52" s="58">
        <v>59504.43</v>
      </c>
      <c r="M52" s="58">
        <v>64587.96</v>
      </c>
      <c r="N52" s="58">
        <v>65433.66</v>
      </c>
      <c r="O52" s="58">
        <v>53920.56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0</v>
      </c>
      <c r="G53" s="69"/>
      <c r="H53" s="36"/>
      <c r="I53" s="73" t="s">
        <v>63</v>
      </c>
      <c r="J53" s="57"/>
      <c r="K53" s="58">
        <v>15547.58</v>
      </c>
      <c r="L53" s="58">
        <v>19271.560000000001</v>
      </c>
      <c r="M53" s="58">
        <v>19533.830000000002</v>
      </c>
      <c r="N53" s="58">
        <v>16590.64</v>
      </c>
      <c r="O53" s="58">
        <v>21289.25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8.5594486123673399E-3</v>
      </c>
      <c r="G54" s="69"/>
      <c r="H54" s="36"/>
      <c r="I54" s="42" t="s">
        <v>47</v>
      </c>
      <c r="J54" s="37"/>
      <c r="K54" s="49">
        <v>1337.61</v>
      </c>
      <c r="L54" s="49">
        <v>4229.3500000000004</v>
      </c>
      <c r="M54" s="49">
        <v>3338.49</v>
      </c>
      <c r="N54" s="49">
        <v>2712.05</v>
      </c>
      <c r="O54" s="49">
        <v>1740.6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2.3619026701995283E-2</v>
      </c>
      <c r="G55" s="69"/>
      <c r="H55" s="36"/>
      <c r="I55" s="22" t="s">
        <v>1</v>
      </c>
      <c r="J55" s="37"/>
      <c r="K55" s="49">
        <f>+K54+K51</f>
        <v>83965.64</v>
      </c>
      <c r="L55" s="49">
        <f>+L54+L51</f>
        <v>83005.340000000011</v>
      </c>
      <c r="M55" s="49">
        <f>+M54+M51</f>
        <v>87460.28</v>
      </c>
      <c r="N55" s="49">
        <f>+N54+N51</f>
        <v>84736.35</v>
      </c>
      <c r="O55" s="49">
        <f>+O54+O51</f>
        <v>76950.41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0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0.91007526004895645</v>
      </c>
      <c r="G57" s="69"/>
      <c r="H57" s="36"/>
      <c r="I57" s="22" t="s">
        <v>37</v>
      </c>
      <c r="J57" s="37"/>
      <c r="K57" s="72">
        <f>+K51/K55</f>
        <v>0.98406955511802208</v>
      </c>
      <c r="L57" s="72">
        <f t="shared" ref="L57:O57" si="3">+L51/L55</f>
        <v>0.9490472540682322</v>
      </c>
      <c r="M57" s="72">
        <f t="shared" si="3"/>
        <v>0.96182850089206207</v>
      </c>
      <c r="N57" s="72">
        <f t="shared" si="3"/>
        <v>0.96799425512191639</v>
      </c>
      <c r="O57" s="72">
        <f t="shared" si="3"/>
        <v>0.97738023748021607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0.99999999999999989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I49:O49"/>
    <mergeCell ref="I59:O5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F59"/>
    <mergeCell ref="C46:F46"/>
    <mergeCell ref="B1:P2"/>
    <mergeCell ref="H9:O9"/>
    <mergeCell ref="H10:J11"/>
    <mergeCell ref="K10:L10"/>
    <mergeCell ref="M10:N10"/>
    <mergeCell ref="O10:O11"/>
    <mergeCell ref="H17:O17"/>
    <mergeCell ref="C23:G23"/>
    <mergeCell ref="I24:K27"/>
    <mergeCell ref="C33:G33"/>
    <mergeCell ref="C39:F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50" t="s">
        <v>103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16" ht="15" customHeight="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5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30" t="s">
        <v>17</v>
      </c>
      <c r="I9" s="130"/>
      <c r="J9" s="130"/>
      <c r="K9" s="130"/>
      <c r="L9" s="130"/>
      <c r="M9" s="130"/>
      <c r="N9" s="130"/>
      <c r="O9" s="130"/>
      <c r="P9" s="19"/>
    </row>
    <row r="10" spans="2:16" x14ac:dyDescent="0.25">
      <c r="B10" s="13"/>
      <c r="C10" s="12" t="s">
        <v>4</v>
      </c>
      <c r="D10" s="12"/>
      <c r="E10" s="12"/>
      <c r="F10" s="51">
        <v>600826.35</v>
      </c>
      <c r="H10" s="132" t="s">
        <v>11</v>
      </c>
      <c r="I10" s="132"/>
      <c r="J10" s="132"/>
      <c r="K10" s="133">
        <v>2016</v>
      </c>
      <c r="L10" s="134"/>
      <c r="M10" s="133">
        <v>2015</v>
      </c>
      <c r="N10" s="134"/>
      <c r="O10" s="132" t="s">
        <v>20</v>
      </c>
      <c r="P10" s="14"/>
    </row>
    <row r="11" spans="2:16" x14ac:dyDescent="0.25">
      <c r="B11" s="13"/>
      <c r="C11" s="12" t="s">
        <v>54</v>
      </c>
      <c r="D11" s="12"/>
      <c r="E11" s="12"/>
      <c r="F11" s="51">
        <v>126594.41</v>
      </c>
      <c r="H11" s="132"/>
      <c r="I11" s="132"/>
      <c r="J11" s="132"/>
      <c r="K11" s="63" t="s">
        <v>8</v>
      </c>
      <c r="L11" s="63" t="s">
        <v>9</v>
      </c>
      <c r="M11" s="63" t="s">
        <v>8</v>
      </c>
      <c r="N11" s="63" t="s">
        <v>9</v>
      </c>
      <c r="O11" s="132"/>
      <c r="P11" s="14"/>
    </row>
    <row r="12" spans="2:16" x14ac:dyDescent="0.25">
      <c r="B12" s="13"/>
      <c r="C12" s="12" t="s">
        <v>18</v>
      </c>
      <c r="D12" s="12"/>
      <c r="E12" s="12"/>
      <c r="F12" s="3"/>
      <c r="H12" s="22" t="s">
        <v>12</v>
      </c>
      <c r="I12" s="21"/>
      <c r="J12" s="20"/>
      <c r="K12" s="49">
        <v>45092.28</v>
      </c>
      <c r="L12" s="72">
        <f>+K12/K16</f>
        <v>0.35619487463940941</v>
      </c>
      <c r="M12" s="49">
        <v>40776.47</v>
      </c>
      <c r="N12" s="72">
        <f>+M12/M16</f>
        <v>0.31796568870366926</v>
      </c>
      <c r="O12" s="72">
        <f>+K12/M12-1</f>
        <v>0.10584069685286623</v>
      </c>
      <c r="P12" s="68">
        <f t="shared" ref="P12:P14" si="0">+K12-M12</f>
        <v>4315.8099999999977</v>
      </c>
    </row>
    <row r="13" spans="2:16" x14ac:dyDescent="0.25">
      <c r="B13" s="13"/>
      <c r="C13" s="12" t="s">
        <v>19</v>
      </c>
      <c r="D13" s="12"/>
      <c r="E13" s="12"/>
      <c r="F13" s="85">
        <f>+F11/F10</f>
        <v>0.2107004960751139</v>
      </c>
      <c r="G13" s="12"/>
      <c r="H13" s="22" t="s">
        <v>13</v>
      </c>
      <c r="I13" s="21"/>
      <c r="J13" s="20"/>
      <c r="K13" s="49">
        <v>38076.019999999997</v>
      </c>
      <c r="L13" s="72">
        <f>+K13/K16</f>
        <v>0.30077173233794441</v>
      </c>
      <c r="M13" s="49">
        <v>39342.559999999998</v>
      </c>
      <c r="N13" s="72">
        <f>+M13/M16</f>
        <v>0.30678438289938853</v>
      </c>
      <c r="O13" s="72">
        <f>+K13/M13-1</f>
        <v>-3.219261786726646E-2</v>
      </c>
      <c r="P13" s="68">
        <f t="shared" si="0"/>
        <v>-1266.5400000000009</v>
      </c>
    </row>
    <row r="14" spans="2:16" x14ac:dyDescent="0.25">
      <c r="B14" s="13"/>
      <c r="C14" s="12"/>
      <c r="D14" s="12"/>
      <c r="E14" s="12"/>
      <c r="F14" s="86"/>
      <c r="G14" s="12"/>
      <c r="H14" s="22" t="s">
        <v>15</v>
      </c>
      <c r="I14" s="21"/>
      <c r="J14" s="20"/>
      <c r="K14" s="49">
        <v>17895.29</v>
      </c>
      <c r="L14" s="72">
        <f>+K14/K16</f>
        <v>0.14135924327148411</v>
      </c>
      <c r="M14" s="49">
        <v>16063.95</v>
      </c>
      <c r="N14" s="72">
        <f>+M14/M16</f>
        <v>0.1252630481513311</v>
      </c>
      <c r="O14" s="72">
        <f>+K14/M14-1</f>
        <v>0.11400309388413188</v>
      </c>
      <c r="P14" s="68">
        <f t="shared" si="0"/>
        <v>1831.3400000000001</v>
      </c>
    </row>
    <row r="15" spans="2:16" x14ac:dyDescent="0.25">
      <c r="B15" s="13"/>
      <c r="C15" s="12"/>
      <c r="D15" s="12"/>
      <c r="E15" s="12"/>
      <c r="F15" s="86"/>
      <c r="G15" s="12"/>
      <c r="H15" s="23" t="s">
        <v>14</v>
      </c>
      <c r="I15" s="21"/>
      <c r="J15" s="20"/>
      <c r="K15" s="52">
        <v>25530.82</v>
      </c>
      <c r="L15" s="92">
        <f>+K15/K16</f>
        <v>0.20167414975116199</v>
      </c>
      <c r="M15" s="52">
        <v>32058.75</v>
      </c>
      <c r="N15" s="92">
        <f>+M15/M16</f>
        <v>0.24998688024561116</v>
      </c>
      <c r="O15" s="72">
        <f>+K15/M15-1</f>
        <v>-0.20362397161461376</v>
      </c>
      <c r="P15" s="68">
        <f>+K15-M15</f>
        <v>-6527.93</v>
      </c>
    </row>
    <row r="16" spans="2:16" x14ac:dyDescent="0.25">
      <c r="B16" s="13"/>
      <c r="C16" s="12"/>
      <c r="D16" s="12"/>
      <c r="E16" s="12"/>
      <c r="F16" s="12"/>
      <c r="G16" s="12"/>
      <c r="H16" s="29" t="s">
        <v>1</v>
      </c>
      <c r="I16" s="30"/>
      <c r="J16" s="31"/>
      <c r="K16" s="93">
        <f>SUM(K12:K15)</f>
        <v>126594.41</v>
      </c>
      <c r="L16" s="94">
        <f>SUM(L12:L15)</f>
        <v>1</v>
      </c>
      <c r="M16" s="93">
        <f>SUM(M12:M15)</f>
        <v>128241.73</v>
      </c>
      <c r="N16" s="94">
        <f>SUM(N12:N15)</f>
        <v>1</v>
      </c>
      <c r="O16" s="94">
        <f>+K16/M16-1</f>
        <v>-1.2845428707176643E-2</v>
      </c>
      <c r="P16" s="68">
        <f>+K16-M16</f>
        <v>-1647.3199999999924</v>
      </c>
    </row>
    <row r="17" spans="2:16" x14ac:dyDescent="0.25">
      <c r="B17" s="13"/>
      <c r="C17" s="12"/>
      <c r="D17" s="12"/>
      <c r="E17" s="12"/>
      <c r="F17" s="12"/>
      <c r="G17" s="12"/>
      <c r="H17" s="131" t="s">
        <v>21</v>
      </c>
      <c r="I17" s="131"/>
      <c r="J17" s="131"/>
      <c r="K17" s="131"/>
      <c r="L17" s="131"/>
      <c r="M17" s="131"/>
      <c r="N17" s="131"/>
      <c r="O17" s="131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53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5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30" t="s">
        <v>25</v>
      </c>
      <c r="D23" s="130"/>
      <c r="E23" s="130"/>
      <c r="F23" s="130"/>
      <c r="G23" s="130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2" t="s">
        <v>2</v>
      </c>
      <c r="D24" s="32" t="s">
        <v>6</v>
      </c>
      <c r="E24" s="32" t="s">
        <v>7</v>
      </c>
      <c r="F24" s="32" t="s">
        <v>1</v>
      </c>
      <c r="G24" s="33" t="s">
        <v>22</v>
      </c>
      <c r="H24" s="34" t="s">
        <v>24</v>
      </c>
      <c r="I24" s="151" t="s">
        <v>23</v>
      </c>
      <c r="J24" s="151"/>
      <c r="K24" s="151"/>
      <c r="N24" s="12"/>
      <c r="O24" s="12"/>
      <c r="P24" s="14"/>
    </row>
    <row r="25" spans="2:16" x14ac:dyDescent="0.25">
      <c r="B25" s="13"/>
      <c r="C25" s="90">
        <v>2009</v>
      </c>
      <c r="D25" s="49">
        <v>7345.9</v>
      </c>
      <c r="E25" s="49">
        <v>17184.95</v>
      </c>
      <c r="F25" s="49">
        <f>+E25+D25</f>
        <v>24530.85</v>
      </c>
      <c r="G25" s="88">
        <f>+F25/H25</f>
        <v>0.17525513276848792</v>
      </c>
      <c r="H25" s="50">
        <v>139972.22</v>
      </c>
      <c r="I25" s="151"/>
      <c r="J25" s="151"/>
      <c r="K25" s="151"/>
      <c r="N25" s="12"/>
      <c r="O25" s="12"/>
      <c r="P25" s="14"/>
    </row>
    <row r="26" spans="2:16" x14ac:dyDescent="0.25">
      <c r="B26" s="13"/>
      <c r="C26" s="90">
        <v>2010</v>
      </c>
      <c r="D26" s="49">
        <v>11199.61</v>
      </c>
      <c r="E26" s="49">
        <v>17614.02</v>
      </c>
      <c r="F26" s="49">
        <f t="shared" ref="F26:F32" si="1">+E26+D26</f>
        <v>28813.63</v>
      </c>
      <c r="G26" s="88">
        <f t="shared" ref="G26:G32" si="2">+F26/H26</f>
        <v>0.20927190902895615</v>
      </c>
      <c r="H26" s="50">
        <v>137685.13</v>
      </c>
      <c r="I26" s="151"/>
      <c r="J26" s="151"/>
      <c r="K26" s="151"/>
      <c r="L26" s="12"/>
      <c r="N26" s="12"/>
      <c r="O26" s="12"/>
      <c r="P26" s="14"/>
    </row>
    <row r="27" spans="2:16" x14ac:dyDescent="0.25">
      <c r="B27" s="13"/>
      <c r="C27" s="90">
        <v>2011</v>
      </c>
      <c r="D27" s="49">
        <v>5572.89</v>
      </c>
      <c r="E27" s="49">
        <v>17514.580000000002</v>
      </c>
      <c r="F27" s="49">
        <f t="shared" si="1"/>
        <v>23087.47</v>
      </c>
      <c r="G27" s="88">
        <f t="shared" si="2"/>
        <v>0.16405755306322764</v>
      </c>
      <c r="H27" s="50">
        <v>140727.87</v>
      </c>
      <c r="I27" s="151"/>
      <c r="J27" s="151"/>
      <c r="K27" s="151"/>
      <c r="L27" s="12"/>
      <c r="N27" s="12"/>
      <c r="O27" s="12"/>
      <c r="P27" s="14"/>
    </row>
    <row r="28" spans="2:16" x14ac:dyDescent="0.25">
      <c r="B28" s="13"/>
      <c r="C28" s="90">
        <v>2012</v>
      </c>
      <c r="D28" s="49">
        <v>10000.43</v>
      </c>
      <c r="E28" s="49">
        <v>17652.349999999999</v>
      </c>
      <c r="F28" s="49">
        <f t="shared" si="1"/>
        <v>27652.78</v>
      </c>
      <c r="G28" s="88">
        <f t="shared" si="2"/>
        <v>0.19906949944201355</v>
      </c>
      <c r="H28" s="50">
        <v>138910.18</v>
      </c>
      <c r="L28" s="12"/>
      <c r="N28" s="12"/>
      <c r="O28" s="12"/>
      <c r="P28" s="14"/>
    </row>
    <row r="29" spans="2:16" x14ac:dyDescent="0.25">
      <c r="B29" s="13"/>
      <c r="C29" s="90">
        <v>2013</v>
      </c>
      <c r="D29" s="49">
        <v>9997.99</v>
      </c>
      <c r="E29" s="49">
        <v>13814.96</v>
      </c>
      <c r="F29" s="49">
        <f t="shared" si="1"/>
        <v>23812.949999999997</v>
      </c>
      <c r="G29" s="88">
        <f t="shared" si="2"/>
        <v>0.17017198247095552</v>
      </c>
      <c r="H29" s="50">
        <v>139934.60999999999</v>
      </c>
      <c r="L29" s="12"/>
      <c r="N29" s="12"/>
      <c r="O29" s="12"/>
      <c r="P29" s="14"/>
    </row>
    <row r="30" spans="2:16" x14ac:dyDescent="0.25">
      <c r="B30" s="13"/>
      <c r="C30" s="90">
        <v>2014</v>
      </c>
      <c r="D30" s="49">
        <v>7172.34</v>
      </c>
      <c r="E30" s="49">
        <v>19782.37</v>
      </c>
      <c r="F30" s="49">
        <f t="shared" si="1"/>
        <v>26954.71</v>
      </c>
      <c r="G30" s="88">
        <f t="shared" si="2"/>
        <v>0.19263790124126462</v>
      </c>
      <c r="H30" s="50">
        <v>139924.23000000001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90">
        <v>2015</v>
      </c>
      <c r="D31" s="49">
        <v>11975.47</v>
      </c>
      <c r="E31" s="49">
        <v>20083.28</v>
      </c>
      <c r="F31" s="49">
        <f t="shared" si="1"/>
        <v>32058.75</v>
      </c>
      <c r="G31" s="88">
        <f t="shared" si="2"/>
        <v>0.24998688024561116</v>
      </c>
      <c r="H31" s="50">
        <v>128241.73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90">
        <v>2016</v>
      </c>
      <c r="D32" s="49">
        <v>8925.52</v>
      </c>
      <c r="E32" s="49">
        <v>16605.3</v>
      </c>
      <c r="F32" s="49">
        <f t="shared" si="1"/>
        <v>25530.82</v>
      </c>
      <c r="G32" s="88">
        <f t="shared" si="2"/>
        <v>0.20167414975116199</v>
      </c>
      <c r="H32" s="50">
        <v>126594.41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52" t="s">
        <v>16</v>
      </c>
      <c r="D33" s="152"/>
      <c r="E33" s="152"/>
      <c r="F33" s="152"/>
      <c r="G33" s="152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86"/>
      <c r="D34" s="89">
        <f>+D32/F32</f>
        <v>0.34959785858816916</v>
      </c>
      <c r="E34" s="89">
        <f>+E32/F32</f>
        <v>0.65040214141183084</v>
      </c>
      <c r="F34" s="86"/>
      <c r="G34" s="86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30" t="s">
        <v>31</v>
      </c>
      <c r="D39" s="130"/>
      <c r="E39" s="130"/>
      <c r="F39" s="130"/>
      <c r="G39" s="43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38" t="s">
        <v>32</v>
      </c>
      <c r="D40" s="39"/>
      <c r="E40" s="64" t="s">
        <v>33</v>
      </c>
      <c r="F40" s="63" t="s">
        <v>9</v>
      </c>
      <c r="G40" s="43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2" t="s">
        <v>26</v>
      </c>
      <c r="D41" s="37"/>
      <c r="E41" s="54">
        <v>60968.43</v>
      </c>
      <c r="F41" s="72">
        <f>+E41/E45</f>
        <v>0.48160444051202578</v>
      </c>
      <c r="G41" s="106"/>
      <c r="H41" s="104" t="s">
        <v>41</v>
      </c>
      <c r="I41" s="100">
        <f>+E41+E42</f>
        <v>64743.22</v>
      </c>
      <c r="J41" s="86"/>
      <c r="K41" s="104" t="s">
        <v>55</v>
      </c>
      <c r="L41" s="102">
        <f>+E41/I41</f>
        <v>0.94169597990337828</v>
      </c>
      <c r="M41" s="12"/>
      <c r="N41" s="12"/>
      <c r="O41" s="12"/>
      <c r="P41" s="14"/>
    </row>
    <row r="42" spans="2:16" x14ac:dyDescent="0.25">
      <c r="B42" s="13"/>
      <c r="C42" s="22" t="s">
        <v>39</v>
      </c>
      <c r="D42" s="37"/>
      <c r="E42" s="54">
        <v>3774.79</v>
      </c>
      <c r="F42" s="72">
        <f>+E42/E45</f>
        <v>2.9817983274300974E-2</v>
      </c>
      <c r="G42" s="106"/>
      <c r="H42" s="105" t="s">
        <v>42</v>
      </c>
      <c r="I42" s="101">
        <f>+E43+E44</f>
        <v>61851.19</v>
      </c>
      <c r="J42" s="86"/>
      <c r="K42" s="105" t="s">
        <v>56</v>
      </c>
      <c r="L42" s="103">
        <f>+E42/I41</f>
        <v>5.8304020096621702E-2</v>
      </c>
      <c r="M42" s="12"/>
      <c r="N42" s="12"/>
      <c r="O42" s="12"/>
      <c r="P42" s="14"/>
    </row>
    <row r="43" spans="2:16" x14ac:dyDescent="0.25">
      <c r="B43" s="13"/>
      <c r="C43" s="22" t="s">
        <v>27</v>
      </c>
      <c r="D43" s="37"/>
      <c r="E43" s="54">
        <v>1132.44</v>
      </c>
      <c r="F43" s="72">
        <f>+E43/E45</f>
        <v>8.9454186800191262E-3</v>
      </c>
      <c r="G43" s="106"/>
      <c r="H43" s="3"/>
      <c r="I43" s="86"/>
      <c r="J43" s="86"/>
      <c r="K43" s="86"/>
      <c r="L43" s="86"/>
      <c r="M43" s="12"/>
      <c r="N43" s="12"/>
      <c r="O43" s="12"/>
      <c r="P43" s="14"/>
    </row>
    <row r="44" spans="2:16" x14ac:dyDescent="0.25">
      <c r="B44" s="13"/>
      <c r="C44" s="22" t="s">
        <v>40</v>
      </c>
      <c r="D44" s="37"/>
      <c r="E44" s="54">
        <v>60718.75</v>
      </c>
      <c r="F44" s="72">
        <f>+E44/E45</f>
        <v>0.47963215753365412</v>
      </c>
      <c r="G44" s="106"/>
      <c r="H44" s="3"/>
      <c r="I44" s="86"/>
      <c r="J44" s="86"/>
      <c r="K44" s="86"/>
      <c r="L44" s="86"/>
      <c r="M44" s="12"/>
      <c r="N44" s="12"/>
      <c r="O44" s="12"/>
      <c r="P44" s="14"/>
    </row>
    <row r="45" spans="2:16" x14ac:dyDescent="0.25">
      <c r="B45" s="13"/>
      <c r="C45" s="29" t="s">
        <v>48</v>
      </c>
      <c r="D45" s="41"/>
      <c r="E45" s="99">
        <f>SUM(E41:E44)</f>
        <v>126594.41</v>
      </c>
      <c r="F45" s="94">
        <f>SUM(F41:F44)</f>
        <v>1</v>
      </c>
      <c r="G45" s="106"/>
      <c r="H45" s="3"/>
      <c r="I45" s="86"/>
      <c r="J45" s="86"/>
      <c r="K45" s="86"/>
      <c r="L45" s="86"/>
      <c r="M45" s="12"/>
      <c r="N45" s="12"/>
      <c r="O45" s="12"/>
      <c r="P45" s="14"/>
    </row>
    <row r="46" spans="2:16" x14ac:dyDescent="0.25">
      <c r="B46" s="13"/>
      <c r="C46" s="131" t="s">
        <v>34</v>
      </c>
      <c r="D46" s="131"/>
      <c r="E46" s="131"/>
      <c r="F46" s="131"/>
      <c r="G46" s="35"/>
      <c r="H46" s="36"/>
      <c r="I46" s="43"/>
      <c r="J46" s="43"/>
      <c r="K46" s="43"/>
      <c r="L46" s="36"/>
      <c r="M46" s="43"/>
      <c r="N46" s="43"/>
      <c r="O46" s="43"/>
      <c r="P46" s="14"/>
    </row>
    <row r="47" spans="2:16" x14ac:dyDescent="0.25">
      <c r="B47" s="13"/>
      <c r="C47" s="12"/>
      <c r="D47" s="12"/>
      <c r="E47" s="12"/>
      <c r="F47" s="12"/>
      <c r="G47" s="12"/>
      <c r="H47" s="36"/>
      <c r="I47" s="43"/>
      <c r="J47" s="43"/>
      <c r="K47" s="43"/>
      <c r="L47" s="36"/>
      <c r="M47" s="43"/>
      <c r="N47" s="43"/>
      <c r="O47" s="43"/>
      <c r="P47" s="14"/>
    </row>
    <row r="48" spans="2:16" x14ac:dyDescent="0.25">
      <c r="B48" s="13"/>
      <c r="C48" s="137" t="s">
        <v>61</v>
      </c>
      <c r="D48" s="137"/>
      <c r="E48" s="137"/>
      <c r="F48" s="137"/>
      <c r="G48" s="43"/>
      <c r="H48" s="36"/>
      <c r="I48" s="43"/>
      <c r="J48" s="43"/>
      <c r="K48" s="43"/>
      <c r="L48" s="36"/>
      <c r="M48" s="43"/>
      <c r="N48" s="43"/>
      <c r="O48" s="43"/>
      <c r="P48" s="14"/>
    </row>
    <row r="49" spans="2:16" x14ac:dyDescent="0.25">
      <c r="B49" s="13"/>
      <c r="C49" s="138"/>
      <c r="D49" s="138"/>
      <c r="E49" s="138"/>
      <c r="F49" s="138"/>
      <c r="G49" s="71"/>
      <c r="H49" s="36"/>
      <c r="I49" s="130" t="s">
        <v>36</v>
      </c>
      <c r="J49" s="130"/>
      <c r="K49" s="130"/>
      <c r="L49" s="130"/>
      <c r="M49" s="130"/>
      <c r="N49" s="130"/>
      <c r="O49" s="130"/>
      <c r="P49" s="14"/>
    </row>
    <row r="50" spans="2:16" x14ac:dyDescent="0.25">
      <c r="B50" s="13"/>
      <c r="C50" s="133" t="s">
        <v>28</v>
      </c>
      <c r="D50" s="149"/>
      <c r="E50" s="134"/>
      <c r="F50" s="63" t="s">
        <v>59</v>
      </c>
      <c r="G50" s="70"/>
      <c r="H50" s="36"/>
      <c r="I50" s="45" t="s">
        <v>35</v>
      </c>
      <c r="J50" s="63"/>
      <c r="K50" s="63">
        <v>2012</v>
      </c>
      <c r="L50" s="63">
        <v>2013</v>
      </c>
      <c r="M50" s="63">
        <v>2014</v>
      </c>
      <c r="N50" s="63">
        <v>2015</v>
      </c>
      <c r="O50" s="63">
        <v>2016</v>
      </c>
      <c r="P50" s="14"/>
    </row>
    <row r="51" spans="2:16" x14ac:dyDescent="0.25">
      <c r="B51" s="13"/>
      <c r="C51" s="140" t="s">
        <v>57</v>
      </c>
      <c r="D51" s="141"/>
      <c r="E51" s="142"/>
      <c r="F51" s="72">
        <v>1.1452266726017554E-2</v>
      </c>
      <c r="G51" s="69"/>
      <c r="H51" s="36"/>
      <c r="I51" s="42" t="s">
        <v>46</v>
      </c>
      <c r="J51" s="37"/>
      <c r="K51" s="49">
        <v>61270.2</v>
      </c>
      <c r="L51" s="49">
        <v>60476.04</v>
      </c>
      <c r="M51" s="49">
        <v>57649.39</v>
      </c>
      <c r="N51" s="49">
        <v>45363.41</v>
      </c>
      <c r="O51" s="49">
        <v>49895.58</v>
      </c>
      <c r="P51" s="14"/>
    </row>
    <row r="52" spans="2:16" x14ac:dyDescent="0.25">
      <c r="B52" s="13"/>
      <c r="C52" s="140" t="s">
        <v>29</v>
      </c>
      <c r="D52" s="141"/>
      <c r="E52" s="142"/>
      <c r="F52" s="72">
        <v>0.27208096788572539</v>
      </c>
      <c r="G52" s="69"/>
      <c r="H52" s="36"/>
      <c r="I52" s="73" t="s">
        <v>62</v>
      </c>
      <c r="J52" s="57"/>
      <c r="K52" s="58">
        <v>43372.72</v>
      </c>
      <c r="L52" s="58">
        <v>41159.74</v>
      </c>
      <c r="M52" s="58">
        <v>36995.129999999997</v>
      </c>
      <c r="N52" s="58">
        <v>29868.2</v>
      </c>
      <c r="O52" s="58">
        <v>30887.21</v>
      </c>
      <c r="P52" s="14"/>
    </row>
    <row r="53" spans="2:16" x14ac:dyDescent="0.25">
      <c r="B53" s="13"/>
      <c r="C53" s="140" t="s">
        <v>58</v>
      </c>
      <c r="D53" s="141"/>
      <c r="E53" s="142"/>
      <c r="F53" s="72">
        <v>2.4961518943910736E-3</v>
      </c>
      <c r="G53" s="69"/>
      <c r="H53" s="36"/>
      <c r="I53" s="73" t="s">
        <v>63</v>
      </c>
      <c r="J53" s="57"/>
      <c r="K53" s="58">
        <v>17897.48</v>
      </c>
      <c r="L53" s="58">
        <v>19316.3</v>
      </c>
      <c r="M53" s="58">
        <v>20654.259999999998</v>
      </c>
      <c r="N53" s="58">
        <v>15495.21</v>
      </c>
      <c r="O53" s="58">
        <v>19008.37</v>
      </c>
      <c r="P53" s="14"/>
    </row>
    <row r="54" spans="2:16" x14ac:dyDescent="0.25">
      <c r="B54" s="13"/>
      <c r="C54" s="140" t="s">
        <v>43</v>
      </c>
      <c r="D54" s="141"/>
      <c r="E54" s="142"/>
      <c r="F54" s="72">
        <v>2.7863925472947247E-3</v>
      </c>
      <c r="G54" s="69"/>
      <c r="H54" s="36"/>
      <c r="I54" s="42" t="s">
        <v>47</v>
      </c>
      <c r="J54" s="37"/>
      <c r="K54" s="49">
        <v>13633.22</v>
      </c>
      <c r="L54" s="49">
        <v>13348.87</v>
      </c>
      <c r="M54" s="49">
        <v>13624.14</v>
      </c>
      <c r="N54" s="49">
        <v>9644.1200000000008</v>
      </c>
      <c r="O54" s="49">
        <v>11072.84</v>
      </c>
      <c r="P54" s="14"/>
    </row>
    <row r="55" spans="2:16" x14ac:dyDescent="0.25">
      <c r="B55" s="13"/>
      <c r="C55" s="140" t="s">
        <v>44</v>
      </c>
      <c r="D55" s="141"/>
      <c r="E55" s="142"/>
      <c r="F55" s="72">
        <v>3.489717026676839E-2</v>
      </c>
      <c r="G55" s="69"/>
      <c r="H55" s="36"/>
      <c r="I55" s="22" t="s">
        <v>1</v>
      </c>
      <c r="J55" s="37"/>
      <c r="K55" s="49">
        <f>+K54+K51</f>
        <v>74903.42</v>
      </c>
      <c r="L55" s="49">
        <f>+L54+L51</f>
        <v>73824.91</v>
      </c>
      <c r="M55" s="49">
        <f>+M54+M51</f>
        <v>71273.53</v>
      </c>
      <c r="N55" s="49">
        <f>+N54+N51</f>
        <v>55007.530000000006</v>
      </c>
      <c r="O55" s="49">
        <f>+O54+O51</f>
        <v>60968.42</v>
      </c>
      <c r="P55" s="14"/>
    </row>
    <row r="56" spans="2:16" x14ac:dyDescent="0.25">
      <c r="B56" s="13"/>
      <c r="C56" s="140" t="s">
        <v>45</v>
      </c>
      <c r="D56" s="141"/>
      <c r="E56" s="142"/>
      <c r="F56" s="72">
        <v>0</v>
      </c>
      <c r="G56" s="69"/>
      <c r="H56" s="36"/>
      <c r="I56" s="36"/>
      <c r="J56" s="36"/>
      <c r="K56" s="112"/>
      <c r="L56" s="112"/>
      <c r="M56" s="112"/>
      <c r="N56" s="112"/>
      <c r="O56" s="112"/>
      <c r="P56" s="14"/>
    </row>
    <row r="57" spans="2:16" x14ac:dyDescent="0.25">
      <c r="B57" s="13"/>
      <c r="C57" s="140" t="s">
        <v>30</v>
      </c>
      <c r="D57" s="141"/>
      <c r="E57" s="142"/>
      <c r="F57" s="72">
        <v>0.67628705067980288</v>
      </c>
      <c r="G57" s="69"/>
      <c r="H57" s="36"/>
      <c r="I57" s="22" t="s">
        <v>37</v>
      </c>
      <c r="J57" s="37"/>
      <c r="K57" s="72">
        <f>+K51/K55</f>
        <v>0.81798935215508184</v>
      </c>
      <c r="L57" s="72">
        <f t="shared" ref="L57:O57" si="3">+L51/L55</f>
        <v>0.8191820348985186</v>
      </c>
      <c r="M57" s="72">
        <f t="shared" si="3"/>
        <v>0.80884712739778708</v>
      </c>
      <c r="N57" s="72">
        <f t="shared" si="3"/>
        <v>0.82467636703556768</v>
      </c>
      <c r="O57" s="72">
        <f t="shared" si="3"/>
        <v>0.81838400929530408</v>
      </c>
      <c r="P57" s="14"/>
    </row>
    <row r="58" spans="2:16" x14ac:dyDescent="0.25">
      <c r="B58" s="13"/>
      <c r="C58" s="143" t="s">
        <v>1</v>
      </c>
      <c r="D58" s="144"/>
      <c r="E58" s="145"/>
      <c r="F58" s="94">
        <f>SUM(F51:F57)</f>
        <v>1</v>
      </c>
      <c r="G58" s="69"/>
      <c r="H58" s="36"/>
      <c r="I58" s="36"/>
      <c r="J58" s="36"/>
      <c r="K58" s="112"/>
      <c r="L58" s="112"/>
      <c r="M58" s="112"/>
      <c r="N58" s="112"/>
      <c r="O58" s="112"/>
      <c r="P58" s="14"/>
    </row>
    <row r="59" spans="2:16" x14ac:dyDescent="0.25">
      <c r="B59" s="13"/>
      <c r="C59" s="131" t="s">
        <v>34</v>
      </c>
      <c r="D59" s="131"/>
      <c r="E59" s="131"/>
      <c r="F59" s="131"/>
      <c r="G59" s="35"/>
      <c r="H59" s="36"/>
      <c r="I59" s="146" t="s">
        <v>38</v>
      </c>
      <c r="J59" s="146"/>
      <c r="K59" s="146"/>
      <c r="L59" s="146"/>
      <c r="M59" s="146"/>
      <c r="N59" s="146"/>
      <c r="O59" s="146"/>
      <c r="P59" s="14"/>
    </row>
    <row r="60" spans="2:16" x14ac:dyDescent="0.25">
      <c r="B60" s="13"/>
      <c r="C60" s="44" t="s">
        <v>60</v>
      </c>
      <c r="D60" s="43"/>
      <c r="E60" s="43"/>
      <c r="F60" s="43"/>
      <c r="G60" s="43"/>
      <c r="I60" s="43"/>
      <c r="J60" s="43"/>
      <c r="K60" s="43"/>
      <c r="L60" s="43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I49:O49"/>
    <mergeCell ref="I59:O5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F59"/>
    <mergeCell ref="C46:F46"/>
    <mergeCell ref="B1:P2"/>
    <mergeCell ref="H9:O9"/>
    <mergeCell ref="H10:J11"/>
    <mergeCell ref="K10:L10"/>
    <mergeCell ref="M10:N10"/>
    <mergeCell ref="O10:O11"/>
    <mergeCell ref="H17:O17"/>
    <mergeCell ref="C23:G23"/>
    <mergeCell ref="I24:K27"/>
    <mergeCell ref="C33:G33"/>
    <mergeCell ref="C39:F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Conceptos</vt:lpstr>
      <vt:lpstr>Hoja1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2017-08-07T16:39:12Z</dcterms:modified>
</cp:coreProperties>
</file>